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exandre\PMT\POSTINHOS LEVANTAMENTOS\"/>
    </mc:Choice>
  </mc:AlternateContent>
  <bookViews>
    <workbookView xWindow="0" yWindow="0" windowWidth="19200" windowHeight="7770"/>
  </bookViews>
  <sheets>
    <sheet name="PLANILHA CÂMARA MUNICIPAL" sheetId="2" r:id="rId1"/>
    <sheet name="CRONOGRAMA FISICO-FINANCEIRO" sheetId="4" r:id="rId2"/>
    <sheet name="BDI" sheetId="5" r:id="rId3"/>
  </sheets>
  <definedNames>
    <definedName name="_xlnm.Print_Area" localSheetId="2">BDI!$A$1:$K$35</definedName>
    <definedName name="_xlnm.Print_Area" localSheetId="0">'PLANILHA CÂMARA MUNICIPAL'!$A$1:$H$117</definedName>
    <definedName name="_xlnm.Print_Titles" localSheetId="0">'PLANILHA CÂMARA MUNICIPAL'!$1:$8</definedName>
  </definedNames>
  <calcPr calcId="152511"/>
</workbook>
</file>

<file path=xl/calcChain.xml><?xml version="1.0" encoding="utf-8"?>
<calcChain xmlns="http://schemas.openxmlformats.org/spreadsheetml/2006/main">
  <c r="C16" i="4" l="1"/>
  <c r="C15" i="4"/>
  <c r="C14" i="4"/>
  <c r="C13" i="4"/>
  <c r="H70" i="2"/>
  <c r="H52" i="2"/>
  <c r="G24" i="2" l="1"/>
  <c r="H24" i="2" s="1"/>
  <c r="H25" i="2" s="1"/>
  <c r="G39" i="2"/>
  <c r="H39" i="2" s="1"/>
  <c r="G51" i="2"/>
  <c r="H51" i="2" s="1"/>
  <c r="G69" i="2"/>
  <c r="H69" i="2" s="1"/>
  <c r="G86" i="2"/>
  <c r="H86" i="2" s="1"/>
  <c r="H103" i="2"/>
  <c r="G103" i="2"/>
  <c r="D33" i="5"/>
  <c r="G49" i="2" l="1"/>
  <c r="H49" i="2" s="1"/>
  <c r="G37" i="2"/>
  <c r="H37" i="2" s="1"/>
  <c r="G22" i="2"/>
  <c r="H22" i="2" s="1"/>
  <c r="G84" i="2"/>
  <c r="H84" i="2" s="1"/>
  <c r="G67" i="2"/>
  <c r="H67" i="2" s="1"/>
  <c r="G102" i="2"/>
  <c r="H102" i="2" s="1"/>
  <c r="G106" i="2" l="1"/>
  <c r="H106" i="2" s="1"/>
  <c r="G85" i="2"/>
  <c r="H85" i="2" s="1"/>
  <c r="H87" i="2" s="1"/>
  <c r="G68" i="2"/>
  <c r="H68" i="2" s="1"/>
  <c r="G50" i="2"/>
  <c r="H50" i="2" s="1"/>
  <c r="G38" i="2"/>
  <c r="H38" i="2" s="1"/>
  <c r="H40" i="2" s="1"/>
  <c r="G23" i="2"/>
  <c r="H23" i="2" s="1"/>
  <c r="G107" i="2" l="1"/>
  <c r="H107" i="2" s="1"/>
  <c r="G99" i="2"/>
  <c r="H99" i="2" s="1"/>
  <c r="G105" i="2"/>
  <c r="H105" i="2" s="1"/>
  <c r="G104" i="2"/>
  <c r="H104" i="2" s="1"/>
  <c r="G98" i="2"/>
  <c r="H98" i="2" s="1"/>
  <c r="G97" i="2"/>
  <c r="H97" i="2" s="1"/>
  <c r="G96" i="2"/>
  <c r="H96" i="2" s="1"/>
  <c r="G95" i="2"/>
  <c r="H95" i="2" s="1"/>
  <c r="H100" i="2" s="1"/>
  <c r="G92" i="2"/>
  <c r="H92" i="2" s="1"/>
  <c r="G91" i="2"/>
  <c r="H91" i="2" s="1"/>
  <c r="H108" i="2" l="1"/>
  <c r="H109" i="2" s="1"/>
  <c r="H93" i="2"/>
  <c r="G81" i="2" l="1"/>
  <c r="H81" i="2" s="1"/>
  <c r="G80" i="2"/>
  <c r="H80" i="2" s="1"/>
  <c r="G79" i="2"/>
  <c r="H79" i="2" s="1"/>
  <c r="G78" i="2"/>
  <c r="H78" i="2" s="1"/>
  <c r="G75" i="2"/>
  <c r="H75" i="2" s="1"/>
  <c r="G74" i="2"/>
  <c r="H74" i="2" s="1"/>
  <c r="H76" i="2" l="1"/>
  <c r="H82" i="2"/>
  <c r="G56" i="2"/>
  <c r="H56" i="2" s="1"/>
  <c r="G57" i="2"/>
  <c r="H57" i="2" s="1"/>
  <c r="G58" i="2"/>
  <c r="H58" i="2" s="1"/>
  <c r="G64" i="2"/>
  <c r="H64" i="2" s="1"/>
  <c r="H65" i="2" s="1"/>
  <c r="G61" i="2"/>
  <c r="H61" i="2" s="1"/>
  <c r="H62" i="2" s="1"/>
  <c r="H59" i="2" l="1"/>
  <c r="G44" i="2"/>
  <c r="H44" i="2" s="1"/>
  <c r="G45" i="2"/>
  <c r="H45" i="2" s="1"/>
  <c r="G46" i="2"/>
  <c r="H46" i="2" s="1"/>
  <c r="H47" i="2" l="1"/>
  <c r="G29" i="2"/>
  <c r="H29" i="2" s="1"/>
  <c r="G30" i="2"/>
  <c r="H30" i="2" s="1"/>
  <c r="G31" i="2"/>
  <c r="H31" i="2" s="1"/>
  <c r="G34" i="2"/>
  <c r="H34" i="2" s="1"/>
  <c r="H35" i="2" s="1"/>
  <c r="H32" i="2" l="1"/>
  <c r="H41" i="2"/>
  <c r="G19" i="2"/>
  <c r="H19" i="2" s="1"/>
  <c r="G18" i="2"/>
  <c r="H18" i="2" s="1"/>
  <c r="G17" i="2"/>
  <c r="H17" i="2" s="1"/>
  <c r="G16" i="2"/>
  <c r="H16" i="2" s="1"/>
  <c r="H20" i="2" l="1"/>
  <c r="G13" i="2"/>
  <c r="H13" i="2" s="1"/>
  <c r="G12" i="2"/>
  <c r="H12" i="2" s="1"/>
  <c r="G11" i="2"/>
  <c r="H11" i="2" s="1"/>
  <c r="H14" i="2" s="1"/>
  <c r="E21" i="4" l="1"/>
  <c r="I20" i="4"/>
  <c r="G20" i="4"/>
  <c r="I19" i="4"/>
  <c r="G19" i="4"/>
  <c r="E19" i="4"/>
  <c r="I18" i="4"/>
  <c r="G18" i="4"/>
  <c r="E18" i="4"/>
  <c r="I17" i="4"/>
  <c r="G17" i="4"/>
  <c r="E17" i="4"/>
  <c r="I14" i="4"/>
  <c r="G14" i="4"/>
  <c r="E14" i="4"/>
  <c r="I21" i="4" l="1"/>
  <c r="G21" i="4"/>
  <c r="E20" i="4"/>
  <c r="K27" i="2" l="1"/>
  <c r="K97" i="2"/>
  <c r="K56" i="2"/>
  <c r="K89" i="2"/>
  <c r="K90" i="2"/>
  <c r="K91" i="2"/>
  <c r="K92" i="2"/>
  <c r="K93" i="2"/>
  <c r="K94" i="2"/>
  <c r="K95" i="2"/>
  <c r="K96" i="2"/>
  <c r="K98" i="2"/>
  <c r="K53" i="2"/>
  <c r="K54" i="2"/>
  <c r="K55" i="2"/>
  <c r="K12" i="2"/>
  <c r="K47" i="2"/>
  <c r="K102" i="2" l="1"/>
  <c r="H88" i="2" l="1"/>
  <c r="H26" i="2"/>
  <c r="H53" i="2"/>
  <c r="G15" i="4"/>
  <c r="E15" i="4" l="1"/>
  <c r="I15" i="4"/>
  <c r="H71" i="2"/>
  <c r="E13" i="4"/>
  <c r="I13" i="4" l="1"/>
  <c r="G13" i="4"/>
  <c r="G16" i="4"/>
  <c r="H110" i="2"/>
  <c r="H6" i="2" s="1"/>
  <c r="G23" i="4" l="1"/>
  <c r="E16" i="4"/>
  <c r="E23" i="4" s="1"/>
  <c r="I16" i="4"/>
  <c r="I23" i="4" s="1"/>
  <c r="C23" i="4"/>
  <c r="F23" i="4" l="1"/>
  <c r="H23" i="4"/>
  <c r="D23" i="4"/>
  <c r="D24" i="4" s="1"/>
  <c r="E24" i="4"/>
  <c r="G24" i="4" s="1"/>
  <c r="I24" i="4" s="1"/>
  <c r="F24" i="4" l="1"/>
  <c r="H24" i="4" s="1"/>
</calcChain>
</file>

<file path=xl/sharedStrings.xml><?xml version="1.0" encoding="utf-8"?>
<sst xmlns="http://schemas.openxmlformats.org/spreadsheetml/2006/main" count="352" uniqueCount="130">
  <si>
    <t>ITEM</t>
  </si>
  <si>
    <t>PLANILHA ORÇAMENTARIA</t>
  </si>
  <si>
    <t>BDI    =</t>
  </si>
  <si>
    <t>MUNICÍPIO TUPACIGUARA - MG</t>
  </si>
  <si>
    <t>TOTAL</t>
  </si>
  <si>
    <t>%</t>
  </si>
  <si>
    <t>VALORES (R$)</t>
  </si>
  <si>
    <t>QUANTID.</t>
  </si>
  <si>
    <t>Subtotal 1</t>
  </si>
  <si>
    <t>Subtotal 2</t>
  </si>
  <si>
    <t>VALOR TOTAL =</t>
  </si>
  <si>
    <t>TOTAL S/ BDI</t>
  </si>
  <si>
    <t>PREFEITURA MUNICIPAL DE TUPACIGUARA - MG.</t>
  </si>
  <si>
    <r>
      <t>Obra</t>
    </r>
    <r>
      <rPr>
        <sz val="10"/>
        <rFont val="Arial"/>
        <family val="2"/>
      </rPr>
      <t xml:space="preserve">: </t>
    </r>
  </si>
  <si>
    <r>
      <t>Contrato:</t>
    </r>
    <r>
      <rPr>
        <sz val="10"/>
        <rFont val="Arial"/>
        <family val="2"/>
      </rPr>
      <t xml:space="preserve"> </t>
    </r>
  </si>
  <si>
    <t>Data base sinapi</t>
  </si>
  <si>
    <t xml:space="preserve">Processo: </t>
  </si>
  <si>
    <t xml:space="preserve">BDI: </t>
  </si>
  <si>
    <t xml:space="preserve"> </t>
  </si>
  <si>
    <t>CRONOGRAMA FÍSICO-FINANCEIRO</t>
  </si>
  <si>
    <t>DISCRIMINAÇÃO</t>
  </si>
  <si>
    <t xml:space="preserve">VALOR </t>
  </si>
  <si>
    <t>ETAPA DE EXECUÇÃO DOS SERVIÇOS</t>
  </si>
  <si>
    <t>MÊS 1</t>
  </si>
  <si>
    <t>MÊS 2</t>
  </si>
  <si>
    <t>VALOR</t>
  </si>
  <si>
    <t>CUSTO TOTAL</t>
  </si>
  <si>
    <t>CUSTO TOTAL ACUMULADO</t>
  </si>
  <si>
    <t>MÊS3</t>
  </si>
  <si>
    <t>ESQUADRIAS</t>
  </si>
  <si>
    <t>UNID</t>
  </si>
  <si>
    <t>UNIT.            S/ BDI</t>
  </si>
  <si>
    <t>UNIT.               C/ BDI</t>
  </si>
  <si>
    <t>PINTURA</t>
  </si>
  <si>
    <t>Francisco Lourenço Borges Neto</t>
  </si>
  <si>
    <t xml:space="preserve">PREFEITO MUNICIPAL DE TUPACIGUARA       </t>
  </si>
  <si>
    <t>GABRIEL LORENÇO BORGES NETO</t>
  </si>
  <si>
    <t>SECRETÉRIO DE OBRAS - CAU: A 136,203-8</t>
  </si>
  <si>
    <t>_______________________________________________</t>
  </si>
  <si>
    <t>PROPRIETÁRIO: PREFEITURA MUNICIPAL DE TUPACIGUARA</t>
  </si>
  <si>
    <t>2.1</t>
  </si>
  <si>
    <t>2.2</t>
  </si>
  <si>
    <t>2.3</t>
  </si>
  <si>
    <t>2.4</t>
  </si>
  <si>
    <t>1.1</t>
  </si>
  <si>
    <t>1.2</t>
  </si>
  <si>
    <t>1.3</t>
  </si>
  <si>
    <t>APLICAÇÃO MANUAL DE PINTURA COM TINTA LÁTEX ACRÍLICA EM PAREDES, DUAS DEMÃOS. AF_06/2014</t>
  </si>
  <si>
    <t>88489</t>
  </si>
  <si>
    <t>m²</t>
  </si>
  <si>
    <t>APLICAÇÃO MANUAL DE PINTURA COM TINTA LÁTEX ACRÍLICA EM TETO, DUAS DEMÃOS. AF_06/2014</t>
  </si>
  <si>
    <t>88488</t>
  </si>
  <si>
    <t>PINTURA COM TINTA ALQUÍDICA DE ACABAMENTO (ESMALTE SINTÉTICO BRILHANTE) PULVERIZADA SOBRE SUPERFÍCIES METÁLICAS (EXCETO PERFIL) EXECUTADO EM OBRA (02 DEMÃOS). AF_01/2020_P</t>
  </si>
  <si>
    <t>100759</t>
  </si>
  <si>
    <t>CÓDIGO            SINAPI</t>
  </si>
  <si>
    <t>PORTA DE CORRER DE ALUMÍNIO, COM DUAS FOLHAS PARA VIDRO, INCLUSO VIDRO LISO INCOLOR, FECHADURA E PUXADOR, SEM ALIZAR. AF_12/2019</t>
  </si>
  <si>
    <t>100702</t>
  </si>
  <si>
    <t>ROLDANA CONCAVA DUPLA, 4 RODAS, PARA PORTA DE CORRER, EM ZAMAC COM CHAPA DE ACO,  ROLAMENTO INTERNO BLINDADO DE ACO REVESTIDO EM NYLON</t>
  </si>
  <si>
    <t>TRILHO PANTOGRAFICO CONCAVO, TIPO U, EM ALUMINIO, COM DIMENSOES DE APROX *35 X 35* MM, PARA ROLDANA DE PORTA DE CORRER</t>
  </si>
  <si>
    <t>m</t>
  </si>
  <si>
    <t>PORTA DE FERRO, DE ABRIR, TIPO GRADE COM CHAPA, COM GUARNIÇÕES. AF_12/2019</t>
  </si>
  <si>
    <t>100701</t>
  </si>
  <si>
    <t>FINALIDADE:PEQUENOS REPAROS POSTINHO</t>
  </si>
  <si>
    <t>UBS SÃO CRISTOVÃO</t>
  </si>
  <si>
    <t xml:space="preserve">CÓDIGO            SINAPI </t>
  </si>
  <si>
    <t>REPAROS EM TELHADOS</t>
  </si>
  <si>
    <t>94231</t>
  </si>
  <si>
    <t>RUFO EM CHAPA DE AÇO GALVANIZADO NÚMERO 24, CORTE DE 25 CM, INCLUSO TRANSPORTE VERTICAL. AF_07/2019</t>
  </si>
  <si>
    <t>UBS TIRADENTES</t>
  </si>
  <si>
    <t>UBS PAINEIRAS</t>
  </si>
  <si>
    <t>DIVERSOS</t>
  </si>
  <si>
    <t>CALHA QUADRADA DE CHAPA DE ACO GALVANIZADA NUM 24, CORTE 33 CM</t>
  </si>
  <si>
    <t>90796</t>
  </si>
  <si>
    <t>KIT DE PORTA-PRONTA DE MADEIRA EM ACABAMENTO MELAMÍNICO BRANCO, FOLHA LEVE OU MÉDIA, E BATENTE METÁLICO, 80X210CM, FIXAÇÃO COM ARGAMASSA - FORNECIMENTO E INSTALAÇÃO. AF_12/2019</t>
  </si>
  <si>
    <t>UBS MORADA NOVA</t>
  </si>
  <si>
    <t>PORTA DE ABRIR EM ALUMINIO TIPO VENEZIANA, ACABAMENTO ANODIZADO NATURAL, SEM GUARNICAO/ALIZAR/VISTA</t>
  </si>
  <si>
    <t>UBS BOA VISTA</t>
  </si>
  <si>
    <t>2.5</t>
  </si>
  <si>
    <t>2.6</t>
  </si>
  <si>
    <t>86910</t>
  </si>
  <si>
    <t>TORNEIRA CROMADA TUBO MÓVEL, DE PAREDE, 1/2 OU 3/4, PARA PIA DE COZINHA, PADRÃO MÉDIO - FORNECIMENTO E INSTALAÇÃO. AF_01/2020</t>
  </si>
  <si>
    <t>2.7</t>
  </si>
  <si>
    <t>102162</t>
  </si>
  <si>
    <t>INSTALAÇÃO DE VIDRO LISO INCOLOR, E = 4 MM, EM ESQUADRIA DE ALUMÍNIO OU PVC, FIXADO COM BAGUETE. AF_01/2021_P</t>
  </si>
  <si>
    <t>M²</t>
  </si>
  <si>
    <t>2.8</t>
  </si>
  <si>
    <t>91831</t>
  </si>
  <si>
    <t>ELETRODUTO FLEXÍVEL CORRUGADO, PVC, DN 20 MM (1/2"), PARA CIRCUITOS TERMINAIS, INSTALADO EM FORRO - FORNECIMENTO E INSTALAÇÃO. AF_12/2015</t>
  </si>
  <si>
    <t>M</t>
  </si>
  <si>
    <t>UBS NOVA ESPERANÇA</t>
  </si>
  <si>
    <t>LOCAL:  UBS´S BAIRROS</t>
  </si>
  <si>
    <t>COTAÇÃO</t>
  </si>
  <si>
    <t>FORNECIMENTO E INSTALAÇÃO DE ADESIVO EM TOTEN.</t>
  </si>
  <si>
    <t>Prefeito Municipal</t>
  </si>
  <si>
    <t>Gabriel Lourenço Borges Neto</t>
  </si>
  <si>
    <t>Secretário municipal de obras</t>
  </si>
  <si>
    <t>TORNEIRA CROMADA DE MESA, 1/2 OU 3/4, PARA LAVATÓRIO, PADRÃO POPULAR - FORNECIMENTO E INSTALAÇÃO. AF_01/2020</t>
  </si>
  <si>
    <t>DATA BASE SINAPI: 01/2022</t>
  </si>
  <si>
    <t>3.1</t>
  </si>
  <si>
    <t>LETRA ACO INOX (AISI 304), CHAPA NUM. 22, RECORTADO, H= 20 CM (SEM RELEVO)</t>
  </si>
  <si>
    <t>Subtotal 3</t>
  </si>
  <si>
    <t>TOTAL GERAL</t>
  </si>
  <si>
    <t xml:space="preserve">REPAROS EM TELHADOS </t>
  </si>
  <si>
    <t>COMPOSIÇÃO DO BDI                                                                (Bonificações e Despesas Indiretas)</t>
  </si>
  <si>
    <t>1) DESPESAS FINANCEIRAS   - ( 0,59% a 1,39%)</t>
  </si>
  <si>
    <t>2) RISCOS    -  ( 0,97% a 1,27%)</t>
  </si>
  <si>
    <t>3) TAXA DE ADMINISTRAÇÃO - ESCRITÓRIO CENTRAL  - ( 3,00% a 5,50%)</t>
  </si>
  <si>
    <t>4) BONIFICAÇÃO / LUCRO   - (6,16% a 8,96%)</t>
  </si>
  <si>
    <t>5) GARANTIA  - ( 0,80% a 1,00%)</t>
  </si>
  <si>
    <t>6) Impostos - tais itens podem variar, mas principalmente o ISS, que pode ser isento,</t>
  </si>
  <si>
    <t>ou variar até 5%, porem deduzindo-se o valor dos materiais aplicados o que corresponde em torno de 2 a 3 %.</t>
  </si>
  <si>
    <t xml:space="preserve">   Intervalo total admissível (6,03% a 9,03%)</t>
  </si>
  <si>
    <t>COFINS=</t>
  </si>
  <si>
    <t>PIS=</t>
  </si>
  <si>
    <t>ISS=</t>
  </si>
  <si>
    <t>CPRB=</t>
  </si>
  <si>
    <t>BDI=</t>
  </si>
  <si>
    <t>Tupaciguara,  24 de março de 2.022</t>
  </si>
  <si>
    <t>Tupaciguara, 24 de março de 2.022</t>
  </si>
  <si>
    <t>LIMPEZA FINAL PARA ENTREGA DA OBRA</t>
  </si>
  <si>
    <t>ED-50266</t>
  </si>
  <si>
    <t>3.2</t>
  </si>
  <si>
    <t>REPARO EM TELHADO</t>
  </si>
  <si>
    <t>4.1</t>
  </si>
  <si>
    <t>4.2</t>
  </si>
  <si>
    <t>Subtotal 4</t>
  </si>
  <si>
    <t>3.3</t>
  </si>
  <si>
    <t>4.3</t>
  </si>
  <si>
    <t>REFORMA PEQUENOS REPAROS POSTINHOS</t>
  </si>
  <si>
    <t>Data: JAN/2022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</si>
</sst>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R$&quot;#,##0.00;\-&quot;R$&quot;#,##0.00"/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\-&quot;R$&quot;\ #,##0.00"/>
    <numFmt numFmtId="165" formatCode="_-&quot;R$&quot;\ * #,##0.00_-;\-&quot;R$&quot;\ * #,##0.00_-;_-&quot;R$&quot;\ * &quot;-&quot;??_-;_-@_-"/>
    <numFmt numFmtId="166" formatCode="&quot;R$&quot;\ #,##0.00"/>
    <numFmt numFmtId="167" formatCode="#,##0.0"/>
    <numFmt numFmtId="168" formatCode="_(* #,##0.00_);_(* \(#,##0.00\);_(* &quot;-&quot;??_);_(@_)"/>
    <numFmt numFmtId="169" formatCode="_(&quot;R$ &quot;* #,##0.00_);_(&quot;R$ &quot;* \(#,##0.00\);_(&quot;R$ &quot;* &quot;-&quot;??_);_(@_)"/>
    <numFmt numFmtId="170" formatCode="&quot;R$&quot;#,##0.00"/>
    <numFmt numFmtId="171" formatCode="_(* #,##0.000_);_(* \(#,##0.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b/>
      <sz val="14"/>
      <color indexed="8"/>
      <name val="Arial Narrow"/>
      <family val="2"/>
    </font>
    <font>
      <b/>
      <sz val="16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Calibri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name val="Arial"/>
      <family val="2"/>
    </font>
    <font>
      <sz val="6"/>
      <name val="Arial"/>
      <family val="2"/>
    </font>
    <font>
      <sz val="10"/>
      <color indexed="48"/>
      <name val="Arial"/>
      <family val="2"/>
    </font>
    <font>
      <sz val="11"/>
      <name val="Calibri"/>
      <family val="2"/>
      <scheme val="minor"/>
    </font>
    <font>
      <b/>
      <sz val="2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00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 textRotation="180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textRotation="180" wrapText="1"/>
    </xf>
    <xf numFmtId="4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textRotation="180" wrapText="1"/>
    </xf>
    <xf numFmtId="4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0" fontId="0" fillId="0" borderId="5" xfId="0" applyNumberForma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textRotation="180" wrapText="1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9" xfId="0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textRotation="180" wrapText="1"/>
    </xf>
    <xf numFmtId="4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" fontId="8" fillId="0" borderId="4" xfId="0" applyNumberFormat="1" applyFont="1" applyFill="1" applyBorder="1" applyAlignment="1">
      <alignment horizontal="center" vertical="center"/>
    </xf>
    <xf numFmtId="0" fontId="7" fillId="0" borderId="0" xfId="0" applyFont="1"/>
    <xf numFmtId="166" fontId="2" fillId="0" borderId="7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67" fontId="0" fillId="0" borderId="0" xfId="0" applyNumberFormat="1"/>
    <xf numFmtId="167" fontId="7" fillId="0" borderId="0" xfId="0" applyNumberFormat="1" applyFont="1"/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0" fontId="12" fillId="0" borderId="22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10" fontId="13" fillId="0" borderId="6" xfId="1" applyNumberFormat="1" applyFont="1" applyBorder="1" applyAlignment="1">
      <alignment horizontal="center"/>
    </xf>
    <xf numFmtId="0" fontId="13" fillId="0" borderId="6" xfId="0" applyFont="1" applyBorder="1" applyAlignment="1">
      <alignment vertical="center" wrapText="1"/>
    </xf>
    <xf numFmtId="169" fontId="13" fillId="0" borderId="6" xfId="3" applyNumberFormat="1" applyFont="1" applyBorder="1" applyAlignment="1">
      <alignment vertical="center"/>
    </xf>
    <xf numFmtId="0" fontId="16" fillId="0" borderId="6" xfId="0" applyFont="1" applyBorder="1" applyAlignment="1">
      <alignment vertical="center" wrapText="1"/>
    </xf>
    <xf numFmtId="169" fontId="16" fillId="0" borderId="6" xfId="3" applyNumberFormat="1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vertical="center" wrapText="1"/>
    </xf>
    <xf numFmtId="169" fontId="13" fillId="0" borderId="15" xfId="3" applyNumberFormat="1" applyFont="1" applyBorder="1" applyAlignment="1"/>
    <xf numFmtId="169" fontId="13" fillId="0" borderId="15" xfId="3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169" fontId="13" fillId="0" borderId="0" xfId="3" applyNumberFormat="1" applyFont="1"/>
    <xf numFmtId="10" fontId="13" fillId="0" borderId="0" xfId="1" applyNumberFormat="1" applyFont="1"/>
    <xf numFmtId="10" fontId="13" fillId="3" borderId="6" xfId="1" applyNumberFormat="1" applyFont="1" applyFill="1" applyBorder="1" applyAlignment="1">
      <alignment horizontal="center"/>
    </xf>
    <xf numFmtId="169" fontId="13" fillId="3" borderId="6" xfId="3" applyNumberFormat="1" applyFont="1" applyFill="1" applyBorder="1" applyAlignment="1">
      <alignment horizontal="center"/>
    </xf>
    <xf numFmtId="10" fontId="13" fillId="3" borderId="6" xfId="1" applyNumberFormat="1" applyFont="1" applyFill="1" applyBorder="1" applyAlignment="1">
      <alignment horizontal="center" vertical="center"/>
    </xf>
    <xf numFmtId="169" fontId="13" fillId="3" borderId="6" xfId="3" applyNumberFormat="1" applyFont="1" applyFill="1" applyBorder="1" applyAlignment="1">
      <alignment vertical="center"/>
    </xf>
    <xf numFmtId="10" fontId="16" fillId="3" borderId="6" xfId="1" applyNumberFormat="1" applyFont="1" applyFill="1" applyBorder="1" applyAlignment="1">
      <alignment horizontal="center" vertical="center"/>
    </xf>
    <xf numFmtId="169" fontId="16" fillId="3" borderId="6" xfId="3" applyNumberFormat="1" applyFont="1" applyFill="1" applyBorder="1" applyAlignment="1">
      <alignment vertical="center"/>
    </xf>
    <xf numFmtId="10" fontId="13" fillId="3" borderId="15" xfId="1" applyNumberFormat="1" applyFont="1" applyFill="1" applyBorder="1" applyAlignment="1">
      <alignment horizontal="center" vertical="center"/>
    </xf>
    <xf numFmtId="169" fontId="13" fillId="3" borderId="15" xfId="3" applyNumberFormat="1" applyFont="1" applyFill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169" fontId="13" fillId="0" borderId="5" xfId="3" applyNumberFormat="1" applyFont="1" applyBorder="1" applyAlignment="1">
      <alignment vertical="center"/>
    </xf>
    <xf numFmtId="10" fontId="13" fillId="3" borderId="5" xfId="1" applyNumberFormat="1" applyFont="1" applyFill="1" applyBorder="1" applyAlignment="1">
      <alignment horizontal="center" vertical="center"/>
    </xf>
    <xf numFmtId="169" fontId="13" fillId="3" borderId="5" xfId="3" applyNumberFormat="1" applyFont="1" applyFill="1" applyBorder="1" applyAlignment="1">
      <alignment vertical="center"/>
    </xf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6" xfId="0" applyBorder="1"/>
    <xf numFmtId="10" fontId="13" fillId="0" borderId="25" xfId="1" applyNumberFormat="1" applyFont="1" applyBorder="1" applyAlignment="1">
      <alignment horizontal="center" vertical="center"/>
    </xf>
    <xf numFmtId="10" fontId="13" fillId="0" borderId="16" xfId="1" applyNumberFormat="1" applyFont="1" applyBorder="1" applyAlignment="1">
      <alignment horizontal="center" vertical="center"/>
    </xf>
    <xf numFmtId="10" fontId="16" fillId="0" borderId="16" xfId="1" applyNumberFormat="1" applyFont="1" applyBorder="1" applyAlignment="1">
      <alignment horizontal="center" vertical="center"/>
    </xf>
    <xf numFmtId="10" fontId="13" fillId="0" borderId="28" xfId="1" applyNumberFormat="1" applyFont="1" applyBorder="1" applyAlignment="1">
      <alignment horizontal="center" vertical="center"/>
    </xf>
    <xf numFmtId="169" fontId="13" fillId="0" borderId="1" xfId="3" applyNumberFormat="1" applyFont="1" applyBorder="1" applyAlignment="1">
      <alignment horizontal="center"/>
    </xf>
    <xf numFmtId="10" fontId="13" fillId="3" borderId="4" xfId="1" applyNumberFormat="1" applyFont="1" applyFill="1" applyBorder="1" applyAlignment="1">
      <alignment horizontal="center"/>
    </xf>
    <xf numFmtId="169" fontId="13" fillId="3" borderId="13" xfId="3" applyNumberFormat="1" applyFont="1" applyFill="1" applyBorder="1" applyAlignment="1">
      <alignment horizontal="center"/>
    </xf>
    <xf numFmtId="169" fontId="13" fillId="3" borderId="29" xfId="3" applyNumberFormat="1" applyFont="1" applyFill="1" applyBorder="1" applyAlignment="1">
      <alignment vertical="center"/>
    </xf>
    <xf numFmtId="169" fontId="13" fillId="3" borderId="27" xfId="3" applyNumberFormat="1" applyFont="1" applyFill="1" applyBorder="1" applyAlignment="1">
      <alignment vertical="center"/>
    </xf>
    <xf numFmtId="169" fontId="16" fillId="3" borderId="27" xfId="3" applyNumberFormat="1" applyFont="1" applyFill="1" applyBorder="1" applyAlignment="1">
      <alignment vertical="center"/>
    </xf>
    <xf numFmtId="0" fontId="13" fillId="0" borderId="0" xfId="0" applyFont="1" applyBorder="1"/>
    <xf numFmtId="0" fontId="12" fillId="0" borderId="26" xfId="0" applyFont="1" applyBorder="1" applyAlignment="1">
      <alignment horizontal="center" vertical="center"/>
    </xf>
    <xf numFmtId="168" fontId="12" fillId="0" borderId="26" xfId="2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12" fillId="0" borderId="16" xfId="0" applyFont="1" applyBorder="1" applyAlignment="1">
      <alignment horizontal="left" vertical="center"/>
    </xf>
    <xf numFmtId="168" fontId="9" fillId="0" borderId="26" xfId="2" applyNumberFormat="1" applyFont="1" applyBorder="1" applyAlignment="1">
      <alignment horizontal="right" vertical="center"/>
    </xf>
    <xf numFmtId="17" fontId="12" fillId="0" borderId="8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0" fillId="0" borderId="27" xfId="0" applyBorder="1"/>
    <xf numFmtId="0" fontId="9" fillId="0" borderId="33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10" fontId="12" fillId="0" borderId="35" xfId="0" applyNumberFormat="1" applyFont="1" applyBorder="1" applyAlignment="1">
      <alignment horizontal="center" vertical="center"/>
    </xf>
    <xf numFmtId="169" fontId="16" fillId="3" borderId="30" xfId="3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10" fontId="0" fillId="0" borderId="0" xfId="1" applyNumberFormat="1" applyFont="1" applyBorder="1" applyAlignment="1">
      <alignment vertical="center"/>
    </xf>
    <xf numFmtId="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 applyBorder="1"/>
    <xf numFmtId="0" fontId="0" fillId="0" borderId="0" xfId="0" applyFill="1" applyBorder="1" applyAlignment="1">
      <alignment wrapText="1"/>
    </xf>
    <xf numFmtId="0" fontId="13" fillId="0" borderId="6" xfId="0" applyFont="1" applyBorder="1" applyAlignment="1">
      <alignment horizontal="left" vertical="center" wrapText="1"/>
    </xf>
    <xf numFmtId="166" fontId="3" fillId="2" borderId="19" xfId="0" applyNumberFormat="1" applyFont="1" applyFill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/>
    </xf>
    <xf numFmtId="0" fontId="17" fillId="0" borderId="0" xfId="0" applyFont="1" applyBorder="1" applyAlignment="1">
      <alignment wrapText="1"/>
    </xf>
    <xf numFmtId="170" fontId="5" fillId="0" borderId="0" xfId="0" applyNumberFormat="1" applyFont="1" applyBorder="1" applyAlignment="1">
      <alignment vertical="center"/>
    </xf>
    <xf numFmtId="44" fontId="5" fillId="0" borderId="0" xfId="0" applyNumberFormat="1" applyFont="1" applyBorder="1" applyAlignment="1">
      <alignment vertical="center"/>
    </xf>
    <xf numFmtId="167" fontId="0" fillId="0" borderId="0" xfId="0" applyNumberFormat="1" applyBorder="1"/>
    <xf numFmtId="170" fontId="2" fillId="0" borderId="8" xfId="0" applyNumberFormat="1" applyFont="1" applyBorder="1" applyAlignment="1">
      <alignment vertical="center"/>
    </xf>
    <xf numFmtId="4" fontId="5" fillId="0" borderId="36" xfId="0" applyNumberFormat="1" applyFont="1" applyBorder="1" applyAlignment="1">
      <alignment vertical="center"/>
    </xf>
    <xf numFmtId="170" fontId="5" fillId="0" borderId="36" xfId="0" applyNumberFormat="1" applyFont="1" applyBorder="1" applyAlignment="1">
      <alignment vertical="center"/>
    </xf>
    <xf numFmtId="44" fontId="5" fillId="0" borderId="36" xfId="0" applyNumberFormat="1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 vertical="center"/>
    </xf>
    <xf numFmtId="164" fontId="2" fillId="6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6" borderId="6" xfId="0" applyFont="1" applyFill="1" applyBorder="1" applyAlignment="1">
      <alignment horizontal="right"/>
    </xf>
    <xf numFmtId="0" fontId="5" fillId="6" borderId="6" xfId="0" applyFont="1" applyFill="1" applyBorder="1" applyAlignment="1">
      <alignment horizontal="center" vertical="center"/>
    </xf>
    <xf numFmtId="4" fontId="5" fillId="6" borderId="6" xfId="0" applyNumberFormat="1" applyFont="1" applyFill="1" applyBorder="1" applyAlignment="1">
      <alignment vertical="center"/>
    </xf>
    <xf numFmtId="170" fontId="5" fillId="6" borderId="6" xfId="0" applyNumberFormat="1" applyFont="1" applyFill="1" applyBorder="1" applyAlignment="1">
      <alignment vertical="center"/>
    </xf>
    <xf numFmtId="0" fontId="19" fillId="0" borderId="12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6" xfId="0" applyFont="1" applyBorder="1" applyAlignment="1">
      <alignment horizontal="center" vertical="center"/>
    </xf>
    <xf numFmtId="170" fontId="5" fillId="0" borderId="6" xfId="0" applyNumberFormat="1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wrapText="1"/>
    </xf>
    <xf numFmtId="2" fontId="0" fillId="0" borderId="6" xfId="0" applyNumberFormat="1" applyBorder="1" applyAlignment="1">
      <alignment horizontal="center" vertical="center"/>
    </xf>
    <xf numFmtId="170" fontId="0" fillId="0" borderId="6" xfId="0" applyNumberFormat="1" applyFont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10" fontId="5" fillId="0" borderId="0" xfId="1" applyNumberFormat="1" applyFont="1" applyFill="1" applyBorder="1" applyAlignment="1">
      <alignment vertical="center"/>
    </xf>
    <xf numFmtId="0" fontId="0" fillId="0" borderId="0" xfId="0" applyFill="1"/>
    <xf numFmtId="4" fontId="5" fillId="0" borderId="6" xfId="0" applyNumberFormat="1" applyFont="1" applyFill="1" applyBorder="1" applyAlignment="1">
      <alignment vertical="center"/>
    </xf>
    <xf numFmtId="167" fontId="0" fillId="0" borderId="0" xfId="0" applyNumberFormat="1" applyFill="1"/>
    <xf numFmtId="0" fontId="2" fillId="0" borderId="1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20" fillId="0" borderId="6" xfId="0" applyFont="1" applyBorder="1" applyAlignment="1">
      <alignment horizontal="center"/>
    </xf>
    <xf numFmtId="2" fontId="0" fillId="0" borderId="6" xfId="0" applyNumberFormat="1" applyBorder="1"/>
    <xf numFmtId="170" fontId="0" fillId="0" borderId="8" xfId="0" applyNumberFormat="1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170" fontId="5" fillId="0" borderId="5" xfId="0" applyNumberFormat="1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" fontId="0" fillId="0" borderId="4" xfId="0" applyNumberFormat="1" applyFont="1" applyBorder="1" applyAlignment="1">
      <alignment vertical="center"/>
    </xf>
    <xf numFmtId="170" fontId="5" fillId="0" borderId="4" xfId="0" applyNumberFormat="1" applyFont="1" applyBorder="1" applyAlignment="1">
      <alignment vertical="center"/>
    </xf>
    <xf numFmtId="0" fontId="20" fillId="0" borderId="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170" fontId="0" fillId="0" borderId="4" xfId="0" applyNumberFormat="1" applyFont="1" applyBorder="1" applyAlignment="1">
      <alignment vertical="center"/>
    </xf>
    <xf numFmtId="0" fontId="20" fillId="0" borderId="4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36" xfId="0" applyBorder="1"/>
    <xf numFmtId="0" fontId="6" fillId="6" borderId="4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/>
    </xf>
    <xf numFmtId="0" fontId="22" fillId="0" borderId="6" xfId="0" applyFont="1" applyBorder="1" applyAlignment="1">
      <alignment horizontal="center" vertical="center"/>
    </xf>
    <xf numFmtId="0" fontId="21" fillId="0" borderId="6" xfId="0" applyFont="1" applyFill="1" applyBorder="1" applyAlignment="1"/>
    <xf numFmtId="0" fontId="6" fillId="0" borderId="6" xfId="0" applyFont="1" applyFill="1" applyBorder="1" applyAlignment="1">
      <alignment wrapText="1"/>
    </xf>
    <xf numFmtId="0" fontId="20" fillId="0" borderId="4" xfId="0" applyFont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70" fontId="0" fillId="0" borderId="31" xfId="0" applyNumberFormat="1" applyFont="1" applyBorder="1" applyAlignment="1">
      <alignment vertical="center"/>
    </xf>
    <xf numFmtId="0" fontId="0" fillId="7" borderId="6" xfId="0" applyFill="1" applyBorder="1"/>
    <xf numFmtId="0" fontId="3" fillId="7" borderId="6" xfId="0" applyFont="1" applyFill="1" applyBorder="1" applyAlignment="1">
      <alignment horizontal="right"/>
    </xf>
    <xf numFmtId="0" fontId="0" fillId="7" borderId="6" xfId="0" applyFill="1" applyBorder="1" applyAlignment="1">
      <alignment horizontal="center" vertical="center"/>
    </xf>
    <xf numFmtId="0" fontId="0" fillId="7" borderId="6" xfId="0" applyFill="1" applyBorder="1" applyAlignment="1">
      <alignment vertical="center"/>
    </xf>
    <xf numFmtId="4" fontId="0" fillId="7" borderId="6" xfId="0" applyNumberFormat="1" applyFill="1" applyBorder="1" applyAlignment="1">
      <alignment vertical="center"/>
    </xf>
    <xf numFmtId="7" fontId="3" fillId="7" borderId="6" xfId="0" applyNumberFormat="1" applyFont="1" applyFill="1" applyBorder="1" applyAlignment="1">
      <alignment vertical="center"/>
    </xf>
    <xf numFmtId="0" fontId="2" fillId="8" borderId="12" xfId="0" applyFont="1" applyFill="1" applyBorder="1" applyAlignment="1">
      <alignment horizontal="center"/>
    </xf>
    <xf numFmtId="0" fontId="2" fillId="8" borderId="6" xfId="0" applyFont="1" applyFill="1" applyBorder="1" applyAlignment="1">
      <alignment vertical="center"/>
    </xf>
    <xf numFmtId="0" fontId="2" fillId="8" borderId="16" xfId="0" applyFont="1" applyFill="1" applyBorder="1"/>
    <xf numFmtId="0" fontId="2" fillId="8" borderId="26" xfId="0" applyFont="1" applyFill="1" applyBorder="1" applyAlignment="1">
      <alignment horizontal="center" vertical="center"/>
    </xf>
    <xf numFmtId="0" fontId="0" fillId="8" borderId="26" xfId="0" applyFill="1" applyBorder="1"/>
    <xf numFmtId="4" fontId="2" fillId="8" borderId="26" xfId="0" applyNumberFormat="1" applyFont="1" applyFill="1" applyBorder="1" applyAlignment="1">
      <alignment vertical="center"/>
    </xf>
    <xf numFmtId="170" fontId="2" fillId="8" borderId="8" xfId="0" applyNumberFormat="1" applyFont="1" applyFill="1" applyBorder="1" applyAlignment="1">
      <alignment vertical="center"/>
    </xf>
    <xf numFmtId="0" fontId="2" fillId="8" borderId="6" xfId="0" applyFont="1" applyFill="1" applyBorder="1" applyAlignment="1">
      <alignment horizontal="center" vertical="center"/>
    </xf>
    <xf numFmtId="0" fontId="0" fillId="8" borderId="6" xfId="0" applyFill="1" applyBorder="1"/>
    <xf numFmtId="170" fontId="0" fillId="8" borderId="6" xfId="0" applyNumberFormat="1" applyFont="1" applyFill="1" applyBorder="1" applyAlignment="1">
      <alignment vertical="center"/>
    </xf>
    <xf numFmtId="4" fontId="2" fillId="8" borderId="6" xfId="0" applyNumberFormat="1" applyFont="1" applyFill="1" applyBorder="1" applyAlignment="1">
      <alignment vertical="center"/>
    </xf>
    <xf numFmtId="0" fontId="2" fillId="8" borderId="6" xfId="0" applyFont="1" applyFill="1" applyBorder="1" applyAlignment="1">
      <alignment horizontal="center"/>
    </xf>
    <xf numFmtId="0" fontId="20" fillId="8" borderId="6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left"/>
    </xf>
    <xf numFmtId="0" fontId="5" fillId="8" borderId="6" xfId="0" applyFont="1" applyFill="1" applyBorder="1" applyAlignment="1">
      <alignment horizontal="center" vertical="center"/>
    </xf>
    <xf numFmtId="4" fontId="5" fillId="8" borderId="6" xfId="0" applyNumberFormat="1" applyFont="1" applyFill="1" applyBorder="1" applyAlignment="1">
      <alignment vertical="center"/>
    </xf>
    <xf numFmtId="170" fontId="5" fillId="8" borderId="6" xfId="0" applyNumberFormat="1" applyFont="1" applyFill="1" applyBorder="1" applyAlignment="1">
      <alignment vertical="center"/>
    </xf>
    <xf numFmtId="164" fontId="2" fillId="8" borderId="6" xfId="0" applyNumberFormat="1" applyFont="1" applyFill="1" applyBorder="1" applyAlignment="1">
      <alignment vertical="center"/>
    </xf>
    <xf numFmtId="0" fontId="19" fillId="8" borderId="6" xfId="0" applyFont="1" applyFill="1" applyBorder="1" applyAlignment="1">
      <alignment horizontal="center"/>
    </xf>
    <xf numFmtId="0" fontId="19" fillId="8" borderId="6" xfId="0" applyFont="1" applyFill="1" applyBorder="1" applyAlignment="1">
      <alignment horizontal="center" vertical="center"/>
    </xf>
    <xf numFmtId="4" fontId="19" fillId="8" borderId="6" xfId="0" applyNumberFormat="1" applyFont="1" applyFill="1" applyBorder="1" applyAlignment="1">
      <alignment vertical="center"/>
    </xf>
    <xf numFmtId="170" fontId="19" fillId="8" borderId="6" xfId="0" applyNumberFormat="1" applyFont="1" applyFill="1" applyBorder="1" applyAlignment="1">
      <alignment vertical="center"/>
    </xf>
    <xf numFmtId="164" fontId="2" fillId="8" borderId="8" xfId="0" applyNumberFormat="1" applyFont="1" applyFill="1" applyBorder="1" applyAlignment="1">
      <alignment vertical="center"/>
    </xf>
    <xf numFmtId="0" fontId="6" fillId="8" borderId="6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left" vertical="center"/>
    </xf>
    <xf numFmtId="164" fontId="3" fillId="8" borderId="6" xfId="0" applyNumberFormat="1" applyFont="1" applyFill="1" applyBorder="1" applyAlignment="1">
      <alignment vertical="center"/>
    </xf>
    <xf numFmtId="0" fontId="5" fillId="9" borderId="6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right"/>
    </xf>
    <xf numFmtId="0" fontId="5" fillId="9" borderId="6" xfId="0" applyFont="1" applyFill="1" applyBorder="1" applyAlignment="1">
      <alignment horizontal="center" vertical="center"/>
    </xf>
    <xf numFmtId="4" fontId="5" fillId="9" borderId="6" xfId="0" applyNumberFormat="1" applyFont="1" applyFill="1" applyBorder="1" applyAlignment="1">
      <alignment vertical="center"/>
    </xf>
    <xf numFmtId="170" fontId="5" fillId="9" borderId="6" xfId="0" applyNumberFormat="1" applyFont="1" applyFill="1" applyBorder="1" applyAlignment="1">
      <alignment vertical="center"/>
    </xf>
    <xf numFmtId="164" fontId="2" fillId="9" borderId="8" xfId="0" applyNumberFormat="1" applyFont="1" applyFill="1" applyBorder="1" applyAlignment="1">
      <alignment vertical="center"/>
    </xf>
    <xf numFmtId="0" fontId="5" fillId="9" borderId="5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right"/>
    </xf>
    <xf numFmtId="0" fontId="5" fillId="9" borderId="0" xfId="0" applyFont="1" applyFill="1" applyBorder="1" applyAlignment="1">
      <alignment horizontal="center" vertical="center"/>
    </xf>
    <xf numFmtId="4" fontId="5" fillId="9" borderId="0" xfId="0" applyNumberFormat="1" applyFont="1" applyFill="1" applyBorder="1" applyAlignment="1">
      <alignment vertical="center"/>
    </xf>
    <xf numFmtId="170" fontId="5" fillId="9" borderId="0" xfId="0" applyNumberFormat="1" applyFont="1" applyFill="1" applyBorder="1" applyAlignment="1">
      <alignment vertical="center"/>
    </xf>
    <xf numFmtId="164" fontId="2" fillId="9" borderId="38" xfId="0" applyNumberFormat="1" applyFont="1" applyFill="1" applyBorder="1" applyAlignment="1">
      <alignment vertical="center"/>
    </xf>
    <xf numFmtId="0" fontId="2" fillId="9" borderId="6" xfId="0" applyFont="1" applyFill="1" applyBorder="1" applyAlignment="1">
      <alignment horizontal="right"/>
    </xf>
    <xf numFmtId="164" fontId="2" fillId="9" borderId="6" xfId="0" applyNumberFormat="1" applyFont="1" applyFill="1" applyBorder="1" applyAlignment="1">
      <alignment vertical="center"/>
    </xf>
    <xf numFmtId="0" fontId="5" fillId="9" borderId="38" xfId="0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 vertical="center"/>
    </xf>
    <xf numFmtId="0" fontId="0" fillId="0" borderId="43" xfId="0" applyBorder="1"/>
    <xf numFmtId="0" fontId="0" fillId="0" borderId="44" xfId="0" applyBorder="1"/>
    <xf numFmtId="0" fontId="12" fillId="0" borderId="43" xfId="0" applyFont="1" applyBorder="1"/>
    <xf numFmtId="10" fontId="0" fillId="0" borderId="7" xfId="1" applyNumberFormat="1" applyFont="1" applyBorder="1"/>
    <xf numFmtId="171" fontId="25" fillId="0" borderId="0" xfId="2" applyNumberFormat="1" applyFont="1" applyBorder="1"/>
    <xf numFmtId="10" fontId="0" fillId="0" borderId="0" xfId="1" applyNumberFormat="1" applyFont="1" applyBorder="1"/>
    <xf numFmtId="10" fontId="26" fillId="0" borderId="7" xfId="1" applyNumberFormat="1" applyFont="1" applyBorder="1" applyProtection="1">
      <protection locked="0"/>
    </xf>
    <xf numFmtId="0" fontId="27" fillId="3" borderId="45" xfId="0" applyFont="1" applyFill="1" applyBorder="1"/>
    <xf numFmtId="0" fontId="0" fillId="3" borderId="46" xfId="0" applyFill="1" applyBorder="1"/>
    <xf numFmtId="10" fontId="27" fillId="3" borderId="7" xfId="1" applyNumberFormat="1" applyFont="1" applyFill="1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166" fontId="2" fillId="0" borderId="0" xfId="0" applyNumberFormat="1" applyFont="1" applyBorder="1" applyAlignment="1">
      <alignment vertical="center"/>
    </xf>
    <xf numFmtId="0" fontId="19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0" fillId="0" borderId="4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right" vertical="center"/>
    </xf>
    <xf numFmtId="4" fontId="4" fillId="2" borderId="18" xfId="0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8" fillId="0" borderId="26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10" fontId="15" fillId="0" borderId="17" xfId="1" applyNumberFormat="1" applyFont="1" applyBorder="1" applyAlignment="1">
      <alignment horizontal="center" vertical="center"/>
    </xf>
    <xf numFmtId="10" fontId="15" fillId="0" borderId="18" xfId="1" applyNumberFormat="1" applyFont="1" applyBorder="1" applyAlignment="1">
      <alignment horizontal="center" vertical="center"/>
    </xf>
    <xf numFmtId="10" fontId="15" fillId="0" borderId="20" xfId="1" applyNumberFormat="1" applyFont="1" applyBorder="1" applyAlignment="1">
      <alignment horizontal="center" vertical="center"/>
    </xf>
    <xf numFmtId="10" fontId="15" fillId="0" borderId="0" xfId="1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9" fontId="13" fillId="0" borderId="6" xfId="3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3" fillId="5" borderId="40" xfId="0" applyFont="1" applyFill="1" applyBorder="1" applyAlignment="1">
      <alignment horizontal="center" vertical="center" wrapText="1"/>
    </xf>
    <xf numFmtId="0" fontId="23" fillId="5" borderId="41" xfId="0" applyFont="1" applyFill="1" applyBorder="1" applyAlignment="1">
      <alignment horizontal="center" vertical="center" wrapText="1"/>
    </xf>
    <xf numFmtId="0" fontId="23" fillId="5" borderId="42" xfId="0" applyFont="1" applyFill="1" applyBorder="1" applyAlignment="1">
      <alignment horizontal="center" vertical="center" wrapText="1"/>
    </xf>
    <xf numFmtId="0" fontId="23" fillId="5" borderId="43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3" fillId="5" borderId="44" xfId="0" applyFont="1" applyFill="1" applyBorder="1" applyAlignment="1">
      <alignment horizontal="center" vertical="center" wrapText="1"/>
    </xf>
  </cellXfs>
  <cellStyles count="4">
    <cellStyle name="Moeda" xfId="3" builtinId="4"/>
    <cellStyle name="Normal" xfId="0" builtinId="0"/>
    <cellStyle name="Porcentagem" xfId="1" builtinId="5"/>
    <cellStyle name="Vírgula" xfId="2" builtinId="3"/>
  </cellStyles>
  <dxfs count="14">
    <dxf>
      <fill>
        <patternFill patternType="gray0625">
          <bgColor indexed="51"/>
        </patternFill>
      </fill>
    </dxf>
    <dxf>
      <font>
        <b/>
        <i/>
        <condense val="0"/>
        <extend val="0"/>
        <color indexed="10"/>
      </font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2733675</xdr:colOff>
      <xdr:row>2</xdr:row>
      <xdr:rowOff>219075</xdr:rowOff>
    </xdr:from>
    <xdr:to>
      <xdr:col>4</xdr:col>
      <xdr:colOff>571500</xdr:colOff>
      <xdr:row>7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695325"/>
          <a:ext cx="1790700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57151</xdr:colOff>
      <xdr:row>4</xdr:row>
      <xdr:rowOff>28575</xdr:rowOff>
    </xdr:from>
    <xdr:to>
      <xdr:col>9</xdr:col>
      <xdr:colOff>76200</xdr:colOff>
      <xdr:row>5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1" y="800100"/>
          <a:ext cx="3733799" cy="333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95250</xdr:rowOff>
    </xdr:from>
    <xdr:to>
      <xdr:col>10</xdr:col>
      <xdr:colOff>503394</xdr:colOff>
      <xdr:row>1</xdr:row>
      <xdr:rowOff>321816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95250"/>
          <a:ext cx="1474944" cy="417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tabSelected="1" workbookViewId="0">
      <selection activeCell="H14" sqref="H14"/>
    </sheetView>
  </sheetViews>
  <sheetFormatPr defaultRowHeight="15" x14ac:dyDescent="0.25"/>
  <cols>
    <col min="2" max="2" width="12.28515625" customWidth="1"/>
    <col min="3" max="3" width="53.5703125" customWidth="1"/>
    <col min="4" max="4" width="5.7109375" customWidth="1"/>
    <col min="6" max="6" width="8.85546875" customWidth="1"/>
    <col min="7" max="7" width="9.5703125" customWidth="1"/>
    <col min="8" max="8" width="17.42578125" customWidth="1"/>
    <col min="10" max="10" width="1.85546875" customWidth="1"/>
    <col min="11" max="11" width="11.7109375" hidden="1" customWidth="1"/>
    <col min="16" max="16" width="10.28515625" customWidth="1"/>
    <col min="17" max="17" width="9.140625" style="41"/>
  </cols>
  <sheetData>
    <row r="1" spans="1:17" ht="18.75" x14ac:dyDescent="0.25">
      <c r="A1" s="1"/>
      <c r="B1" s="2"/>
      <c r="C1" s="261" t="s">
        <v>1</v>
      </c>
      <c r="D1" s="261"/>
      <c r="E1" s="261"/>
      <c r="F1" s="261"/>
      <c r="G1" s="261"/>
      <c r="H1" s="261"/>
      <c r="I1" s="3"/>
    </row>
    <row r="2" spans="1:17" ht="18.75" x14ac:dyDescent="0.25">
      <c r="A2" s="5"/>
      <c r="B2" s="6"/>
      <c r="C2" s="7"/>
      <c r="D2" s="20"/>
      <c r="E2" s="8"/>
      <c r="F2" s="8"/>
      <c r="G2" s="8"/>
      <c r="H2" s="8"/>
      <c r="I2" s="8"/>
    </row>
    <row r="3" spans="1:17" s="38" customFormat="1" ht="21" x14ac:dyDescent="0.35">
      <c r="A3" s="31"/>
      <c r="B3" s="32" t="s">
        <v>62</v>
      </c>
      <c r="C3" s="33"/>
      <c r="D3" s="34"/>
      <c r="E3" s="35"/>
      <c r="F3" s="36"/>
      <c r="G3" s="35"/>
      <c r="H3" s="37" t="s">
        <v>2</v>
      </c>
      <c r="Q3" s="42"/>
    </row>
    <row r="4" spans="1:17" x14ac:dyDescent="0.25">
      <c r="A4" s="5"/>
      <c r="B4" s="9" t="s">
        <v>39</v>
      </c>
      <c r="C4" s="12"/>
      <c r="D4" s="18"/>
      <c r="E4" s="13"/>
      <c r="F4" s="14"/>
      <c r="G4" s="4"/>
      <c r="H4" s="15">
        <v>0.28820000000000001</v>
      </c>
    </row>
    <row r="5" spans="1:17" ht="15.75" thickBot="1" x14ac:dyDescent="0.3">
      <c r="A5" s="5"/>
      <c r="B5" s="16" t="s">
        <v>3</v>
      </c>
      <c r="C5" s="17"/>
      <c r="E5" s="11"/>
      <c r="G5" s="21" t="s">
        <v>97</v>
      </c>
      <c r="H5" s="11"/>
      <c r="I5" s="11"/>
    </row>
    <row r="6" spans="1:17" ht="18.75" x14ac:dyDescent="0.25">
      <c r="A6" s="5"/>
      <c r="B6" s="16" t="s">
        <v>90</v>
      </c>
      <c r="C6" s="10"/>
      <c r="F6" s="263" t="s">
        <v>10</v>
      </c>
      <c r="G6" s="264"/>
      <c r="H6" s="114">
        <f>H110</f>
        <v>252851.52447293999</v>
      </c>
      <c r="I6" s="116"/>
    </row>
    <row r="7" spans="1:17" ht="26.25" customHeight="1" x14ac:dyDescent="0.25">
      <c r="A7" s="6"/>
      <c r="B7" s="25"/>
      <c r="C7" s="17"/>
      <c r="D7" s="18"/>
      <c r="E7" s="13"/>
      <c r="F7" s="262" t="s">
        <v>6</v>
      </c>
      <c r="G7" s="262"/>
      <c r="H7" s="262"/>
      <c r="I7" s="115"/>
    </row>
    <row r="8" spans="1:17" x14ac:dyDescent="0.25">
      <c r="A8" s="265"/>
      <c r="B8" s="265"/>
      <c r="C8" s="265"/>
      <c r="D8" s="265"/>
      <c r="E8" s="265"/>
      <c r="F8" s="265"/>
      <c r="G8" s="265"/>
      <c r="H8" s="265"/>
      <c r="I8" s="115"/>
    </row>
    <row r="9" spans="1:17" ht="30" x14ac:dyDescent="0.25">
      <c r="A9" s="182" t="s">
        <v>0</v>
      </c>
      <c r="B9" s="183" t="s">
        <v>54</v>
      </c>
      <c r="C9" s="184" t="s">
        <v>63</v>
      </c>
      <c r="D9" s="119" t="s">
        <v>30</v>
      </c>
      <c r="E9" s="119" t="s">
        <v>7</v>
      </c>
      <c r="F9" s="117" t="s">
        <v>31</v>
      </c>
      <c r="G9" s="118" t="s">
        <v>32</v>
      </c>
      <c r="H9" s="119" t="s">
        <v>4</v>
      </c>
      <c r="I9" s="104"/>
      <c r="K9" s="103"/>
    </row>
    <row r="10" spans="1:17" x14ac:dyDescent="0.25">
      <c r="A10" s="199">
        <v>1</v>
      </c>
      <c r="B10" s="200"/>
      <c r="C10" s="201" t="s">
        <v>33</v>
      </c>
      <c r="D10" s="202"/>
      <c r="E10" s="203"/>
      <c r="F10" s="204"/>
      <c r="G10" s="204"/>
      <c r="H10" s="205"/>
      <c r="I10" s="104"/>
      <c r="K10" s="103"/>
    </row>
    <row r="11" spans="1:17" ht="23.25" x14ac:dyDescent="0.25">
      <c r="A11" s="29" t="s">
        <v>44</v>
      </c>
      <c r="B11" s="146" t="s">
        <v>48</v>
      </c>
      <c r="C11" s="147" t="s">
        <v>47</v>
      </c>
      <c r="D11" s="144" t="s">
        <v>49</v>
      </c>
      <c r="E11" s="24">
        <v>1364.07</v>
      </c>
      <c r="F11" s="145">
        <v>12.4</v>
      </c>
      <c r="G11" s="145">
        <f>F11*(1+H4)</f>
        <v>15.97368</v>
      </c>
      <c r="H11" s="145">
        <f>G11*E11</f>
        <v>21789.217677599998</v>
      </c>
      <c r="I11" s="104"/>
      <c r="K11" s="103"/>
    </row>
    <row r="12" spans="1:17" ht="23.25" x14ac:dyDescent="0.25">
      <c r="A12" s="142" t="s">
        <v>45</v>
      </c>
      <c r="B12" s="146" t="s">
        <v>51</v>
      </c>
      <c r="C12" s="147" t="s">
        <v>50</v>
      </c>
      <c r="D12" s="24" t="s">
        <v>49</v>
      </c>
      <c r="E12" s="22">
        <v>339.62</v>
      </c>
      <c r="F12" s="145">
        <v>14.12</v>
      </c>
      <c r="G12" s="145">
        <f>F12*(1+H4)</f>
        <v>18.189384</v>
      </c>
      <c r="H12" s="145">
        <f>G12*E12</f>
        <v>6177.4785940800002</v>
      </c>
      <c r="I12" s="104"/>
      <c r="K12" s="22">
        <f>E12*F12</f>
        <v>4795.4344000000001</v>
      </c>
    </row>
    <row r="13" spans="1:17" s="26" customFormat="1" ht="37.5" customHeight="1" x14ac:dyDescent="0.25">
      <c r="A13" s="167" t="s">
        <v>46</v>
      </c>
      <c r="B13" s="168" t="s">
        <v>53</v>
      </c>
      <c r="C13" s="143" t="s">
        <v>52</v>
      </c>
      <c r="D13" s="169" t="s">
        <v>49</v>
      </c>
      <c r="E13" s="170">
        <v>178.96</v>
      </c>
      <c r="F13" s="171">
        <v>41.56</v>
      </c>
      <c r="G13" s="171">
        <f>F13*(1+H4)</f>
        <v>53.537592000000004</v>
      </c>
      <c r="H13" s="171">
        <f>G13*E13</f>
        <v>9581.0874643200004</v>
      </c>
      <c r="I13" s="104"/>
      <c r="K13" s="103"/>
      <c r="Q13" s="123"/>
    </row>
    <row r="14" spans="1:17" ht="13.5" customHeight="1" x14ac:dyDescent="0.25">
      <c r="A14" s="225"/>
      <c r="B14" s="226"/>
      <c r="C14" s="227" t="s">
        <v>8</v>
      </c>
      <c r="D14" s="228"/>
      <c r="E14" s="229"/>
      <c r="F14" s="230"/>
      <c r="G14" s="230"/>
      <c r="H14" s="231">
        <f>SUM(H11:H13)</f>
        <v>37547.783735999998</v>
      </c>
      <c r="I14" s="104"/>
      <c r="K14" s="103"/>
    </row>
    <row r="15" spans="1:17" x14ac:dyDescent="0.25">
      <c r="A15" s="199">
        <v>2</v>
      </c>
      <c r="B15" s="200"/>
      <c r="C15" s="201" t="s">
        <v>29</v>
      </c>
      <c r="D15" s="206"/>
      <c r="E15" s="207"/>
      <c r="F15" s="208"/>
      <c r="G15" s="209"/>
      <c r="H15" s="205"/>
      <c r="I15" s="104"/>
      <c r="K15" s="103"/>
    </row>
    <row r="16" spans="1:17" ht="23.25" x14ac:dyDescent="0.25">
      <c r="A16" s="29" t="s">
        <v>40</v>
      </c>
      <c r="B16" s="146" t="s">
        <v>56</v>
      </c>
      <c r="C16" s="147" t="s">
        <v>55</v>
      </c>
      <c r="D16" s="144" t="s">
        <v>49</v>
      </c>
      <c r="E16" s="148">
        <v>4.2</v>
      </c>
      <c r="F16" s="149">
        <v>483.16</v>
      </c>
      <c r="G16" s="149">
        <f>F16*(1+H4)</f>
        <v>622.40671200000008</v>
      </c>
      <c r="H16" s="160">
        <f>G16*E16</f>
        <v>2614.1081904000002</v>
      </c>
      <c r="I16" s="104"/>
      <c r="K16" s="103"/>
    </row>
    <row r="17" spans="1:12" ht="23.25" x14ac:dyDescent="0.25">
      <c r="A17" s="142" t="s">
        <v>41</v>
      </c>
      <c r="B17" s="146">
        <v>38179</v>
      </c>
      <c r="C17" s="143" t="s">
        <v>57</v>
      </c>
      <c r="D17" s="24" t="s">
        <v>30</v>
      </c>
      <c r="E17" s="148">
        <v>1</v>
      </c>
      <c r="F17" s="149">
        <v>47.48</v>
      </c>
      <c r="G17" s="149">
        <f>F17*(1+H4)</f>
        <v>61.163735999999993</v>
      </c>
      <c r="H17" s="160">
        <f t="shared" ref="H17:H19" si="0">G17*E17</f>
        <v>61.163735999999993</v>
      </c>
      <c r="I17" s="104"/>
      <c r="K17" s="22"/>
    </row>
    <row r="18" spans="1:12" ht="23.25" x14ac:dyDescent="0.25">
      <c r="A18" s="142" t="s">
        <v>42</v>
      </c>
      <c r="B18" s="146">
        <v>11581</v>
      </c>
      <c r="C18" s="147" t="s">
        <v>58</v>
      </c>
      <c r="D18" s="24" t="s">
        <v>59</v>
      </c>
      <c r="E18" s="148">
        <v>2</v>
      </c>
      <c r="F18" s="149">
        <v>21.06</v>
      </c>
      <c r="G18" s="149">
        <f>F18*(1+H4)</f>
        <v>27.129491999999999</v>
      </c>
      <c r="H18" s="160">
        <f t="shared" si="0"/>
        <v>54.258983999999998</v>
      </c>
      <c r="I18" s="104"/>
      <c r="K18" s="22"/>
    </row>
    <row r="19" spans="1:12" ht="23.25" x14ac:dyDescent="0.25">
      <c r="A19" s="173" t="s">
        <v>43</v>
      </c>
      <c r="B19" s="168" t="s">
        <v>61</v>
      </c>
      <c r="C19" s="143" t="s">
        <v>60</v>
      </c>
      <c r="D19" s="166" t="s">
        <v>49</v>
      </c>
      <c r="E19" s="174">
        <v>1.83</v>
      </c>
      <c r="F19" s="175">
        <v>596.02</v>
      </c>
      <c r="G19" s="175">
        <f>F19*(1+H4)</f>
        <v>767.79296399999998</v>
      </c>
      <c r="H19" s="192">
        <f t="shared" si="0"/>
        <v>1405.0611241199999</v>
      </c>
      <c r="I19" s="104"/>
      <c r="K19" s="22"/>
    </row>
    <row r="20" spans="1:12" x14ac:dyDescent="0.25">
      <c r="A20" s="225"/>
      <c r="B20" s="226"/>
      <c r="C20" s="239" t="s">
        <v>9</v>
      </c>
      <c r="D20" s="228"/>
      <c r="E20" s="229"/>
      <c r="F20" s="230"/>
      <c r="G20" s="230"/>
      <c r="H20" s="240">
        <f>SUM(H16:H19)</f>
        <v>4134.5920345200002</v>
      </c>
      <c r="I20" s="104"/>
      <c r="K20" s="103"/>
    </row>
    <row r="21" spans="1:12" x14ac:dyDescent="0.25">
      <c r="A21" s="210">
        <v>3</v>
      </c>
      <c r="B21" s="211"/>
      <c r="C21" s="212" t="s">
        <v>70</v>
      </c>
      <c r="D21" s="213"/>
      <c r="E21" s="214"/>
      <c r="F21" s="215"/>
      <c r="G21" s="215"/>
      <c r="H21" s="216"/>
      <c r="I21" s="104"/>
      <c r="K21" s="103"/>
    </row>
    <row r="22" spans="1:12" x14ac:dyDescent="0.25">
      <c r="A22" s="190" t="s">
        <v>98</v>
      </c>
      <c r="B22" s="186">
        <v>10853</v>
      </c>
      <c r="C22" s="187" t="s">
        <v>99</v>
      </c>
      <c r="D22" s="188" t="s">
        <v>30</v>
      </c>
      <c r="E22" s="165">
        <v>34</v>
      </c>
      <c r="F22" s="149">
        <v>89.2</v>
      </c>
      <c r="G22" s="175">
        <f>F22*(1+H4)</f>
        <v>114.90744000000001</v>
      </c>
      <c r="H22" s="145">
        <f>G22*E22</f>
        <v>3906.8529600000002</v>
      </c>
      <c r="I22" s="104"/>
      <c r="K22" s="103"/>
    </row>
    <row r="23" spans="1:12" x14ac:dyDescent="0.25">
      <c r="A23" s="190" t="s">
        <v>121</v>
      </c>
      <c r="B23" s="146" t="s">
        <v>91</v>
      </c>
      <c r="C23" s="172" t="s">
        <v>92</v>
      </c>
      <c r="D23" s="144" t="s">
        <v>49</v>
      </c>
      <c r="E23" s="130">
        <v>3.75</v>
      </c>
      <c r="F23" s="145">
        <v>60</v>
      </c>
      <c r="G23" s="171">
        <f>F23*(1+H4)</f>
        <v>77.292000000000002</v>
      </c>
      <c r="H23" s="145">
        <f>G23*E23</f>
        <v>289.84500000000003</v>
      </c>
      <c r="I23" s="104"/>
      <c r="K23" s="103"/>
    </row>
    <row r="24" spans="1:12" x14ac:dyDescent="0.25">
      <c r="A24" s="190" t="s">
        <v>126</v>
      </c>
      <c r="B24" s="186" t="s">
        <v>120</v>
      </c>
      <c r="C24" s="187" t="s">
        <v>119</v>
      </c>
      <c r="D24" s="188" t="s">
        <v>49</v>
      </c>
      <c r="E24" s="165">
        <v>367.06</v>
      </c>
      <c r="F24" s="149">
        <v>5.59</v>
      </c>
      <c r="G24" s="171">
        <f>F24*(1+H4)</f>
        <v>7.2010379999999996</v>
      </c>
      <c r="H24" s="145">
        <f>G24*E24</f>
        <v>2643.2130082799999</v>
      </c>
      <c r="I24" s="104"/>
      <c r="K24" s="103"/>
    </row>
    <row r="25" spans="1:12" x14ac:dyDescent="0.25">
      <c r="A25" s="241"/>
      <c r="B25" s="242"/>
      <c r="C25" s="234" t="s">
        <v>100</v>
      </c>
      <c r="D25" s="228"/>
      <c r="E25" s="229"/>
      <c r="F25" s="230"/>
      <c r="G25" s="230"/>
      <c r="H25" s="238">
        <f>SUM(H22:H24)</f>
        <v>6839.9109682800008</v>
      </c>
      <c r="I25" s="104"/>
      <c r="K25" s="103"/>
    </row>
    <row r="26" spans="1:12" ht="15.75" thickBot="1" x14ac:dyDescent="0.3">
      <c r="A26" s="134"/>
      <c r="B26" s="180"/>
      <c r="C26" s="138" t="s">
        <v>4</v>
      </c>
      <c r="D26" s="139"/>
      <c r="E26" s="140"/>
      <c r="F26" s="141"/>
      <c r="G26" s="141"/>
      <c r="H26" s="136">
        <f>SUM(H14,H25,H20)</f>
        <v>48522.286738800001</v>
      </c>
      <c r="I26" s="104"/>
      <c r="K26" s="103"/>
    </row>
    <row r="27" spans="1:12" ht="30" x14ac:dyDescent="0.25">
      <c r="A27" s="27" t="s">
        <v>0</v>
      </c>
      <c r="B27" s="181" t="s">
        <v>64</v>
      </c>
      <c r="C27" s="155" t="s">
        <v>68</v>
      </c>
      <c r="D27" s="28" t="s">
        <v>30</v>
      </c>
      <c r="E27" s="28" t="s">
        <v>7</v>
      </c>
      <c r="F27" s="117" t="s">
        <v>31</v>
      </c>
      <c r="G27" s="118" t="s">
        <v>32</v>
      </c>
      <c r="H27" s="119" t="s">
        <v>4</v>
      </c>
      <c r="I27" s="104"/>
      <c r="K27" s="22" t="e">
        <f t="shared" ref="K27:K98" si="1">E27*F27</f>
        <v>#VALUE!</v>
      </c>
    </row>
    <row r="28" spans="1:12" x14ac:dyDescent="0.25">
      <c r="A28" s="199">
        <v>1</v>
      </c>
      <c r="B28" s="200"/>
      <c r="C28" s="201" t="s">
        <v>33</v>
      </c>
      <c r="D28" s="202"/>
      <c r="E28" s="203"/>
      <c r="F28" s="204"/>
      <c r="G28" s="204"/>
      <c r="H28" s="205"/>
      <c r="I28" s="151"/>
      <c r="J28" s="152"/>
      <c r="K28" s="153"/>
      <c r="L28" s="152"/>
    </row>
    <row r="29" spans="1:12" ht="23.25" x14ac:dyDescent="0.25">
      <c r="A29" s="29" t="s">
        <v>44</v>
      </c>
      <c r="B29" s="146" t="s">
        <v>48</v>
      </c>
      <c r="C29" s="147" t="s">
        <v>47</v>
      </c>
      <c r="D29" s="144" t="s">
        <v>49</v>
      </c>
      <c r="E29" s="24">
        <v>1673.2</v>
      </c>
      <c r="F29" s="145">
        <v>12.4</v>
      </c>
      <c r="G29" s="145">
        <f>F29*(1+H4)</f>
        <v>15.97368</v>
      </c>
      <c r="H29" s="145">
        <f>G29*E29</f>
        <v>26727.161376</v>
      </c>
      <c r="I29" s="151"/>
      <c r="J29" s="152"/>
      <c r="K29" s="153"/>
      <c r="L29" s="152"/>
    </row>
    <row r="30" spans="1:12" ht="23.25" x14ac:dyDescent="0.25">
      <c r="A30" s="142" t="s">
        <v>45</v>
      </c>
      <c r="B30" s="146" t="s">
        <v>51</v>
      </c>
      <c r="C30" s="147" t="s">
        <v>50</v>
      </c>
      <c r="D30" s="24" t="s">
        <v>49</v>
      </c>
      <c r="E30" s="22">
        <v>316.10000000000002</v>
      </c>
      <c r="F30" s="145">
        <v>14.12</v>
      </c>
      <c r="G30" s="145">
        <f>F30*(1+H4)</f>
        <v>18.189384</v>
      </c>
      <c r="H30" s="145">
        <f>G30*E30</f>
        <v>5749.664282400001</v>
      </c>
      <c r="I30" s="151"/>
      <c r="J30" s="152"/>
      <c r="K30" s="153"/>
      <c r="L30" s="152"/>
    </row>
    <row r="31" spans="1:12" ht="34.5" x14ac:dyDescent="0.25">
      <c r="A31" s="137" t="s">
        <v>46</v>
      </c>
      <c r="B31" s="146" t="s">
        <v>53</v>
      </c>
      <c r="C31" s="143" t="s">
        <v>52</v>
      </c>
      <c r="D31" s="144" t="s">
        <v>49</v>
      </c>
      <c r="E31" s="130">
        <v>179.14</v>
      </c>
      <c r="F31" s="145">
        <v>41.56</v>
      </c>
      <c r="G31" s="145">
        <f>F31*(1+H4)</f>
        <v>53.537592000000004</v>
      </c>
      <c r="H31" s="145">
        <f>G31*E31</f>
        <v>9590.7242308799996</v>
      </c>
      <c r="I31" s="151"/>
      <c r="J31" s="152"/>
      <c r="K31" s="153"/>
      <c r="L31" s="152"/>
    </row>
    <row r="32" spans="1:12" x14ac:dyDescent="0.25">
      <c r="A32" s="225"/>
      <c r="B32" s="226"/>
      <c r="C32" s="227" t="s">
        <v>8</v>
      </c>
      <c r="D32" s="228"/>
      <c r="E32" s="229"/>
      <c r="F32" s="230"/>
      <c r="G32" s="230"/>
      <c r="H32" s="231">
        <f>SUM(H29:H31)</f>
        <v>42067.549889280002</v>
      </c>
      <c r="I32" s="151"/>
      <c r="J32" s="152"/>
      <c r="K32" s="153"/>
      <c r="L32" s="152"/>
    </row>
    <row r="33" spans="1:17" x14ac:dyDescent="0.25">
      <c r="A33" s="199">
        <v>2</v>
      </c>
      <c r="B33" s="200"/>
      <c r="C33" s="201" t="s">
        <v>65</v>
      </c>
      <c r="D33" s="206"/>
      <c r="E33" s="207"/>
      <c r="F33" s="209"/>
      <c r="G33" s="209"/>
      <c r="H33" s="205"/>
      <c r="I33" s="151"/>
      <c r="J33" s="152"/>
      <c r="K33" s="153"/>
      <c r="L33" s="152"/>
    </row>
    <row r="34" spans="1:17" ht="23.25" x14ac:dyDescent="0.25">
      <c r="A34" s="29" t="s">
        <v>40</v>
      </c>
      <c r="B34" s="146" t="s">
        <v>66</v>
      </c>
      <c r="C34" s="147" t="s">
        <v>67</v>
      </c>
      <c r="D34" s="144" t="s">
        <v>59</v>
      </c>
      <c r="E34" s="157">
        <v>140</v>
      </c>
      <c r="F34" s="149">
        <v>61.76</v>
      </c>
      <c r="G34" s="149">
        <f>F34*(1+H4)</f>
        <v>79.559231999999994</v>
      </c>
      <c r="H34" s="124">
        <f>G34*E34</f>
        <v>11138.29248</v>
      </c>
      <c r="I34" s="152"/>
      <c r="J34" s="150"/>
      <c r="K34" s="152"/>
      <c r="L34" s="152"/>
      <c r="P34" s="41"/>
      <c r="Q34"/>
    </row>
    <row r="35" spans="1:17" x14ac:dyDescent="0.25">
      <c r="A35" s="225"/>
      <c r="B35" s="226"/>
      <c r="C35" s="239" t="s">
        <v>9</v>
      </c>
      <c r="D35" s="228"/>
      <c r="E35" s="229"/>
      <c r="F35" s="230"/>
      <c r="G35" s="230"/>
      <c r="H35" s="240">
        <f>SUM(H34:H34)</f>
        <v>11138.29248</v>
      </c>
      <c r="I35" s="152"/>
      <c r="J35" s="152"/>
      <c r="K35" s="152"/>
      <c r="L35" s="154"/>
      <c r="Q35"/>
    </row>
    <row r="36" spans="1:17" x14ac:dyDescent="0.25">
      <c r="A36" s="217">
        <v>3</v>
      </c>
      <c r="B36" s="218"/>
      <c r="C36" s="212" t="s">
        <v>70</v>
      </c>
      <c r="D36" s="218"/>
      <c r="E36" s="219"/>
      <c r="F36" s="220"/>
      <c r="G36" s="220"/>
      <c r="H36" s="216"/>
      <c r="I36" s="152"/>
      <c r="J36" s="152"/>
      <c r="K36" s="152"/>
      <c r="L36" s="154"/>
      <c r="Q36"/>
    </row>
    <row r="37" spans="1:17" x14ac:dyDescent="0.25">
      <c r="A37" s="190" t="s">
        <v>98</v>
      </c>
      <c r="B37" s="186">
        <v>10853</v>
      </c>
      <c r="C37" s="187" t="s">
        <v>99</v>
      </c>
      <c r="D37" s="188" t="s">
        <v>30</v>
      </c>
      <c r="E37" s="165">
        <v>34</v>
      </c>
      <c r="F37" s="149">
        <v>89.2</v>
      </c>
      <c r="G37" s="175">
        <f>F37*(1+H4)</f>
        <v>114.90744000000001</v>
      </c>
      <c r="H37" s="145">
        <f>G37*E37</f>
        <v>3906.8529600000002</v>
      </c>
      <c r="I37" s="152"/>
      <c r="J37" s="152"/>
      <c r="K37" s="152"/>
      <c r="L37" s="154"/>
      <c r="Q37"/>
    </row>
    <row r="38" spans="1:17" x14ac:dyDescent="0.25">
      <c r="A38" s="190" t="s">
        <v>121</v>
      </c>
      <c r="B38" s="146" t="s">
        <v>91</v>
      </c>
      <c r="C38" s="172" t="s">
        <v>92</v>
      </c>
      <c r="D38" s="144" t="s">
        <v>49</v>
      </c>
      <c r="E38" s="130">
        <v>3.75</v>
      </c>
      <c r="F38" s="145">
        <v>60</v>
      </c>
      <c r="G38" s="171">
        <f>F38*(1+H4)</f>
        <v>77.292000000000002</v>
      </c>
      <c r="H38" s="171">
        <f>G38*E38</f>
        <v>289.84500000000003</v>
      </c>
      <c r="I38" s="152"/>
      <c r="J38" s="152"/>
      <c r="K38" s="152"/>
      <c r="L38" s="154"/>
      <c r="Q38"/>
    </row>
    <row r="39" spans="1:17" x14ac:dyDescent="0.25">
      <c r="A39" s="190" t="s">
        <v>126</v>
      </c>
      <c r="B39" s="186" t="s">
        <v>120</v>
      </c>
      <c r="C39" s="187" t="s">
        <v>119</v>
      </c>
      <c r="D39" s="188" t="s">
        <v>49</v>
      </c>
      <c r="E39" s="165">
        <v>415.19</v>
      </c>
      <c r="F39" s="149">
        <v>5.59</v>
      </c>
      <c r="G39" s="171">
        <f>F39*(1+H4)</f>
        <v>7.2010379999999996</v>
      </c>
      <c r="H39" s="145">
        <f>G39*E39</f>
        <v>2989.7989672199997</v>
      </c>
      <c r="I39" s="152"/>
      <c r="J39" s="152"/>
      <c r="K39" s="152"/>
      <c r="L39" s="154"/>
      <c r="Q39"/>
    </row>
    <row r="40" spans="1:17" x14ac:dyDescent="0.25">
      <c r="A40" s="225"/>
      <c r="B40" s="226"/>
      <c r="C40" s="239" t="s">
        <v>100</v>
      </c>
      <c r="D40" s="228"/>
      <c r="E40" s="229"/>
      <c r="F40" s="230"/>
      <c r="G40" s="230"/>
      <c r="H40" s="240">
        <f>SUM(H37:H38)</f>
        <v>4196.6979600000004</v>
      </c>
      <c r="I40" s="152"/>
      <c r="J40" s="152"/>
      <c r="K40" s="152"/>
      <c r="L40" s="154"/>
      <c r="Q40"/>
    </row>
    <row r="41" spans="1:17" ht="15.75" thickBot="1" x14ac:dyDescent="0.3">
      <c r="A41" s="134"/>
      <c r="B41" s="135"/>
      <c r="C41" s="138" t="s">
        <v>4</v>
      </c>
      <c r="D41" s="139"/>
      <c r="E41" s="140"/>
      <c r="F41" s="141"/>
      <c r="G41" s="141"/>
      <c r="H41" s="136">
        <f>SUM(H35,H32,H40)</f>
        <v>57402.540329279997</v>
      </c>
      <c r="I41" s="152"/>
      <c r="J41" s="152"/>
      <c r="K41" s="152"/>
      <c r="L41" s="154"/>
      <c r="Q41"/>
    </row>
    <row r="42" spans="1:17" ht="30" x14ac:dyDescent="0.25">
      <c r="A42" s="27" t="s">
        <v>0</v>
      </c>
      <c r="B42" s="156" t="s">
        <v>64</v>
      </c>
      <c r="C42" s="155" t="s">
        <v>69</v>
      </c>
      <c r="D42" s="28" t="s">
        <v>30</v>
      </c>
      <c r="E42" s="28" t="s">
        <v>7</v>
      </c>
      <c r="F42" s="117" t="s">
        <v>31</v>
      </c>
      <c r="G42" s="118" t="s">
        <v>32</v>
      </c>
      <c r="H42" s="119" t="s">
        <v>4</v>
      </c>
      <c r="I42" s="152"/>
      <c r="J42" s="152"/>
      <c r="K42" s="152"/>
      <c r="L42" s="154"/>
      <c r="Q42"/>
    </row>
    <row r="43" spans="1:17" x14ac:dyDescent="0.25">
      <c r="A43" s="199">
        <v>1</v>
      </c>
      <c r="B43" s="200"/>
      <c r="C43" s="201" t="s">
        <v>33</v>
      </c>
      <c r="D43" s="202"/>
      <c r="E43" s="203"/>
      <c r="F43" s="204"/>
      <c r="G43" s="204"/>
      <c r="H43" s="205"/>
      <c r="L43" s="41"/>
      <c r="Q43"/>
    </row>
    <row r="44" spans="1:17" ht="23.25" x14ac:dyDescent="0.25">
      <c r="A44" s="29" t="s">
        <v>44</v>
      </c>
      <c r="B44" s="146" t="s">
        <v>48</v>
      </c>
      <c r="C44" s="147" t="s">
        <v>47</v>
      </c>
      <c r="D44" s="144" t="s">
        <v>49</v>
      </c>
      <c r="E44" s="24">
        <v>1585.72</v>
      </c>
      <c r="F44" s="145">
        <v>12.4</v>
      </c>
      <c r="G44" s="145">
        <f>F44*(1+H4)</f>
        <v>15.97368</v>
      </c>
      <c r="H44" s="145">
        <f>G44*E44</f>
        <v>25329.7838496</v>
      </c>
      <c r="I44" s="104"/>
      <c r="K44" s="22"/>
    </row>
    <row r="45" spans="1:17" ht="23.25" x14ac:dyDescent="0.25">
      <c r="A45" s="142" t="s">
        <v>45</v>
      </c>
      <c r="B45" s="146" t="s">
        <v>51</v>
      </c>
      <c r="C45" s="147" t="s">
        <v>50</v>
      </c>
      <c r="D45" s="24" t="s">
        <v>49</v>
      </c>
      <c r="E45" s="22">
        <v>334.17</v>
      </c>
      <c r="F45" s="145">
        <v>14.12</v>
      </c>
      <c r="G45" s="145">
        <f>F45*(1+H4)</f>
        <v>18.189384</v>
      </c>
      <c r="H45" s="145">
        <f>G45*E45</f>
        <v>6078.3464512800001</v>
      </c>
      <c r="I45" s="104"/>
      <c r="K45" s="22"/>
    </row>
    <row r="46" spans="1:17" ht="34.5" x14ac:dyDescent="0.25">
      <c r="A46" s="137" t="s">
        <v>46</v>
      </c>
      <c r="B46" s="146" t="s">
        <v>53</v>
      </c>
      <c r="C46" s="143" t="s">
        <v>52</v>
      </c>
      <c r="D46" s="144" t="s">
        <v>49</v>
      </c>
      <c r="E46" s="130">
        <v>142.80000000000001</v>
      </c>
      <c r="F46" s="145">
        <v>41.56</v>
      </c>
      <c r="G46" s="145">
        <f>F46*(1+H4)</f>
        <v>53.537592000000004</v>
      </c>
      <c r="H46" s="145">
        <f>G46*E46</f>
        <v>7645.1681376000015</v>
      </c>
      <c r="I46" s="25"/>
      <c r="K46" s="22"/>
    </row>
    <row r="47" spans="1:17" ht="15.75" customHeight="1" x14ac:dyDescent="0.25">
      <c r="A47" s="225"/>
      <c r="B47" s="226"/>
      <c r="C47" s="227" t="s">
        <v>8</v>
      </c>
      <c r="D47" s="228"/>
      <c r="E47" s="229"/>
      <c r="F47" s="230"/>
      <c r="G47" s="230"/>
      <c r="H47" s="231">
        <f>SUM(H44:H46)</f>
        <v>39053.298438480007</v>
      </c>
      <c r="I47" s="104"/>
      <c r="K47" s="22">
        <f>E47*F47</f>
        <v>0</v>
      </c>
    </row>
    <row r="48" spans="1:17" ht="15.75" customHeight="1" x14ac:dyDescent="0.25">
      <c r="A48" s="199">
        <v>2</v>
      </c>
      <c r="B48" s="200"/>
      <c r="C48" s="201" t="s">
        <v>70</v>
      </c>
      <c r="D48" s="213"/>
      <c r="E48" s="214"/>
      <c r="F48" s="215"/>
      <c r="G48" s="215"/>
      <c r="H48" s="221"/>
      <c r="I48" s="104"/>
      <c r="K48" s="22"/>
    </row>
    <row r="49" spans="1:11" ht="15.75" customHeight="1" x14ac:dyDescent="0.25">
      <c r="A49" s="190" t="s">
        <v>40</v>
      </c>
      <c r="B49" s="186">
        <v>10853</v>
      </c>
      <c r="C49" s="187" t="s">
        <v>99</v>
      </c>
      <c r="D49" s="188" t="s">
        <v>30</v>
      </c>
      <c r="E49" s="165">
        <v>43</v>
      </c>
      <c r="F49" s="149">
        <v>89.2</v>
      </c>
      <c r="G49" s="175">
        <f>F49*(1+H4)</f>
        <v>114.90744000000001</v>
      </c>
      <c r="H49" s="145">
        <f>G49*E49</f>
        <v>4941.0199200000006</v>
      </c>
      <c r="I49" s="104"/>
      <c r="K49" s="22"/>
    </row>
    <row r="50" spans="1:11" ht="15.75" customHeight="1" x14ac:dyDescent="0.25">
      <c r="A50" s="190" t="s">
        <v>41</v>
      </c>
      <c r="B50" s="146" t="s">
        <v>91</v>
      </c>
      <c r="C50" s="172" t="s">
        <v>92</v>
      </c>
      <c r="D50" s="144" t="s">
        <v>49</v>
      </c>
      <c r="E50" s="130">
        <v>3.75</v>
      </c>
      <c r="F50" s="145">
        <v>60</v>
      </c>
      <c r="G50" s="171">
        <f>F50*(1+H4)</f>
        <v>77.292000000000002</v>
      </c>
      <c r="H50" s="171">
        <f>G50*E50</f>
        <v>289.84500000000003</v>
      </c>
      <c r="I50" s="104"/>
      <c r="K50" s="22"/>
    </row>
    <row r="51" spans="1:11" ht="15.75" customHeight="1" x14ac:dyDescent="0.25">
      <c r="A51" s="190" t="s">
        <v>42</v>
      </c>
      <c r="B51" s="186" t="s">
        <v>120</v>
      </c>
      <c r="C51" s="187" t="s">
        <v>119</v>
      </c>
      <c r="D51" s="188" t="s">
        <v>49</v>
      </c>
      <c r="E51" s="165">
        <v>334.17</v>
      </c>
      <c r="F51" s="149">
        <v>5.59</v>
      </c>
      <c r="G51" s="171">
        <f>F51*(1+H4)</f>
        <v>7.2010379999999996</v>
      </c>
      <c r="H51" s="145">
        <f>G51*E51</f>
        <v>2406.3708684600001</v>
      </c>
      <c r="I51" s="104"/>
      <c r="K51" s="22"/>
    </row>
    <row r="52" spans="1:11" ht="15.75" customHeight="1" x14ac:dyDescent="0.25">
      <c r="A52" s="225"/>
      <c r="B52" s="226"/>
      <c r="C52" s="227" t="s">
        <v>9</v>
      </c>
      <c r="D52" s="228"/>
      <c r="E52" s="229"/>
      <c r="F52" s="230"/>
      <c r="G52" s="230"/>
      <c r="H52" s="231">
        <f>SUM(H49:H51)</f>
        <v>7637.2357884600005</v>
      </c>
      <c r="I52" s="104"/>
      <c r="K52" s="22"/>
    </row>
    <row r="53" spans="1:11" ht="15.75" thickBot="1" x14ac:dyDescent="0.3">
      <c r="A53" s="134"/>
      <c r="B53" s="135"/>
      <c r="C53" s="138" t="s">
        <v>4</v>
      </c>
      <c r="D53" s="139"/>
      <c r="E53" s="140"/>
      <c r="F53" s="141"/>
      <c r="G53" s="141"/>
      <c r="H53" s="136">
        <f>SUM(H47,H52)</f>
        <v>46690.534226940006</v>
      </c>
      <c r="I53" s="104"/>
      <c r="K53" s="22">
        <f>E53*F53</f>
        <v>0</v>
      </c>
    </row>
    <row r="54" spans="1:11" ht="30" x14ac:dyDescent="0.25">
      <c r="A54" s="27" t="s">
        <v>0</v>
      </c>
      <c r="B54" s="156" t="s">
        <v>64</v>
      </c>
      <c r="C54" s="155" t="s">
        <v>74</v>
      </c>
      <c r="D54" s="28" t="s">
        <v>30</v>
      </c>
      <c r="E54" s="28" t="s">
        <v>7</v>
      </c>
      <c r="F54" s="117" t="s">
        <v>31</v>
      </c>
      <c r="G54" s="118" t="s">
        <v>32</v>
      </c>
      <c r="H54" s="119" t="s">
        <v>4</v>
      </c>
      <c r="I54" s="104"/>
      <c r="K54" s="22" t="e">
        <f t="shared" si="1"/>
        <v>#VALUE!</v>
      </c>
    </row>
    <row r="55" spans="1:11" x14ac:dyDescent="0.25">
      <c r="A55" s="199">
        <v>1</v>
      </c>
      <c r="B55" s="200"/>
      <c r="C55" s="201" t="s">
        <v>33</v>
      </c>
      <c r="D55" s="202"/>
      <c r="E55" s="203"/>
      <c r="F55" s="204"/>
      <c r="G55" s="204"/>
      <c r="H55" s="205"/>
      <c r="I55" s="104"/>
      <c r="K55" s="22">
        <f t="shared" si="1"/>
        <v>0</v>
      </c>
    </row>
    <row r="56" spans="1:11" ht="23.25" x14ac:dyDescent="0.25">
      <c r="A56" s="29" t="s">
        <v>44</v>
      </c>
      <c r="B56" s="146" t="s">
        <v>48</v>
      </c>
      <c r="C56" s="147" t="s">
        <v>47</v>
      </c>
      <c r="D56" s="144" t="s">
        <v>49</v>
      </c>
      <c r="E56" s="24">
        <v>755.1</v>
      </c>
      <c r="F56" s="145">
        <v>12.4</v>
      </c>
      <c r="G56" s="145">
        <f>F56*(1+H4)</f>
        <v>15.97368</v>
      </c>
      <c r="H56" s="145">
        <f>G56*E56</f>
        <v>12061.725768</v>
      </c>
      <c r="I56" s="104"/>
      <c r="K56" s="22">
        <f t="shared" si="1"/>
        <v>9363.24</v>
      </c>
    </row>
    <row r="57" spans="1:11" ht="23.25" x14ac:dyDescent="0.25">
      <c r="A57" s="142" t="s">
        <v>45</v>
      </c>
      <c r="B57" s="146" t="s">
        <v>51</v>
      </c>
      <c r="C57" s="147" t="s">
        <v>50</v>
      </c>
      <c r="D57" s="24" t="s">
        <v>49</v>
      </c>
      <c r="E57" s="22">
        <v>93.01</v>
      </c>
      <c r="F57" s="145">
        <v>14.12</v>
      </c>
      <c r="G57" s="145">
        <f>F57*(1+H4)</f>
        <v>18.189384</v>
      </c>
      <c r="H57" s="145">
        <f>G57*E57</f>
        <v>1691.79460584</v>
      </c>
      <c r="I57" s="105"/>
      <c r="K57" s="22"/>
    </row>
    <row r="58" spans="1:11" ht="34.5" x14ac:dyDescent="0.25">
      <c r="A58" s="137" t="s">
        <v>46</v>
      </c>
      <c r="B58" s="146" t="s">
        <v>53</v>
      </c>
      <c r="C58" s="143" t="s">
        <v>52</v>
      </c>
      <c r="D58" s="144" t="s">
        <v>49</v>
      </c>
      <c r="E58" s="130">
        <v>50.04</v>
      </c>
      <c r="F58" s="145">
        <v>41.56</v>
      </c>
      <c r="G58" s="145">
        <f>F58*(1+H4)</f>
        <v>53.537592000000004</v>
      </c>
      <c r="H58" s="145">
        <f>G58*E58</f>
        <v>2679.0211036800001</v>
      </c>
      <c r="I58" s="25"/>
      <c r="K58" s="22"/>
    </row>
    <row r="59" spans="1:11" x14ac:dyDescent="0.25">
      <c r="A59" s="225"/>
      <c r="B59" s="226"/>
      <c r="C59" s="227" t="s">
        <v>8</v>
      </c>
      <c r="D59" s="228"/>
      <c r="E59" s="229"/>
      <c r="F59" s="230"/>
      <c r="G59" s="230"/>
      <c r="H59" s="231">
        <f>SUM(H56:H58)</f>
        <v>16432.541477520001</v>
      </c>
      <c r="I59" s="104"/>
      <c r="K59" s="22"/>
    </row>
    <row r="60" spans="1:11" x14ac:dyDescent="0.25">
      <c r="A60" s="199">
        <v>2</v>
      </c>
      <c r="B60" s="200"/>
      <c r="C60" s="201" t="s">
        <v>29</v>
      </c>
      <c r="D60" s="206"/>
      <c r="E60" s="207"/>
      <c r="F60" s="209"/>
      <c r="G60" s="209"/>
      <c r="H60" s="205"/>
      <c r="I60" s="104"/>
      <c r="K60" s="22"/>
    </row>
    <row r="61" spans="1:11" ht="34.5" x14ac:dyDescent="0.25">
      <c r="A61" s="142" t="s">
        <v>40</v>
      </c>
      <c r="B61" s="158" t="s">
        <v>72</v>
      </c>
      <c r="C61" s="147" t="s">
        <v>73</v>
      </c>
      <c r="D61" s="24" t="s">
        <v>30</v>
      </c>
      <c r="E61" s="161">
        <v>1</v>
      </c>
      <c r="F61" s="162">
        <v>638.03</v>
      </c>
      <c r="G61" s="149">
        <f>F61*(1+H4)</f>
        <v>821.91024599999992</v>
      </c>
      <c r="H61" s="160">
        <f t="shared" ref="H61" si="2">G61*E61</f>
        <v>821.91024599999992</v>
      </c>
      <c r="I61" s="104"/>
      <c r="K61" s="22"/>
    </row>
    <row r="62" spans="1:11" x14ac:dyDescent="0.25">
      <c r="A62" s="232"/>
      <c r="B62" s="233"/>
      <c r="C62" s="234" t="s">
        <v>9</v>
      </c>
      <c r="D62" s="235"/>
      <c r="E62" s="236"/>
      <c r="F62" s="237"/>
      <c r="G62" s="237"/>
      <c r="H62" s="238">
        <f>SUM(H61)</f>
        <v>821.91024599999992</v>
      </c>
      <c r="I62" s="104"/>
      <c r="K62" s="22"/>
    </row>
    <row r="63" spans="1:11" x14ac:dyDescent="0.25">
      <c r="A63" s="199">
        <v>3</v>
      </c>
      <c r="B63" s="200"/>
      <c r="C63" s="201" t="s">
        <v>122</v>
      </c>
      <c r="D63" s="206"/>
      <c r="E63" s="207"/>
      <c r="F63" s="209"/>
      <c r="G63" s="209"/>
      <c r="H63" s="205"/>
      <c r="I63" s="104"/>
      <c r="K63" s="22"/>
    </row>
    <row r="64" spans="1:11" x14ac:dyDescent="0.25">
      <c r="A64" s="185" t="s">
        <v>98</v>
      </c>
      <c r="B64" s="158">
        <v>40782</v>
      </c>
      <c r="C64" s="147" t="s">
        <v>71</v>
      </c>
      <c r="D64" s="144" t="s">
        <v>59</v>
      </c>
      <c r="E64" s="159">
        <v>3</v>
      </c>
      <c r="F64" s="149">
        <v>48.39</v>
      </c>
      <c r="G64" s="149">
        <f>F64*(1+H4)</f>
        <v>62.335998000000004</v>
      </c>
      <c r="H64" s="160">
        <f>G64*E64</f>
        <v>187.007994</v>
      </c>
      <c r="I64" s="104"/>
      <c r="K64" s="22"/>
    </row>
    <row r="65" spans="1:11" x14ac:dyDescent="0.25">
      <c r="A65" s="232"/>
      <c r="B65" s="233"/>
      <c r="C65" s="234" t="s">
        <v>100</v>
      </c>
      <c r="D65" s="235"/>
      <c r="E65" s="236"/>
      <c r="F65" s="237"/>
      <c r="G65" s="237"/>
      <c r="H65" s="238">
        <f>SUM(H64)</f>
        <v>187.007994</v>
      </c>
      <c r="I65" s="104"/>
      <c r="K65" s="22"/>
    </row>
    <row r="66" spans="1:11" x14ac:dyDescent="0.25">
      <c r="A66" s="199">
        <v>4</v>
      </c>
      <c r="B66" s="200"/>
      <c r="C66" s="201" t="s">
        <v>70</v>
      </c>
      <c r="D66" s="206"/>
      <c r="E66" s="207"/>
      <c r="F66" s="209"/>
      <c r="G66" s="209"/>
      <c r="H66" s="205"/>
      <c r="I66" s="104"/>
      <c r="K66" s="22"/>
    </row>
    <row r="67" spans="1:11" x14ac:dyDescent="0.25">
      <c r="A67" s="258" t="s">
        <v>123</v>
      </c>
      <c r="B67" s="186">
        <v>10853</v>
      </c>
      <c r="C67" s="187" t="s">
        <v>99</v>
      </c>
      <c r="D67" s="188" t="s">
        <v>30</v>
      </c>
      <c r="E67" s="165">
        <v>38</v>
      </c>
      <c r="F67" s="149">
        <v>89.2</v>
      </c>
      <c r="G67" s="149">
        <f>F67*(1+H4)</f>
        <v>114.90744000000001</v>
      </c>
      <c r="H67" s="145">
        <f>G67*E67</f>
        <v>4366.48272</v>
      </c>
      <c r="I67" s="104"/>
      <c r="K67" s="22"/>
    </row>
    <row r="68" spans="1:11" x14ac:dyDescent="0.25">
      <c r="A68" s="259" t="s">
        <v>124</v>
      </c>
      <c r="B68" s="168" t="s">
        <v>91</v>
      </c>
      <c r="C68" s="260" t="s">
        <v>92</v>
      </c>
      <c r="D68" s="169" t="s">
        <v>49</v>
      </c>
      <c r="E68" s="170">
        <v>3.75</v>
      </c>
      <c r="F68" s="171">
        <v>60</v>
      </c>
      <c r="G68" s="171">
        <f>F68*(1+H4)</f>
        <v>77.292000000000002</v>
      </c>
      <c r="H68" s="171">
        <f>G68*E68</f>
        <v>289.84500000000003</v>
      </c>
      <c r="I68" s="104"/>
      <c r="K68" s="22"/>
    </row>
    <row r="69" spans="1:11" x14ac:dyDescent="0.25">
      <c r="A69" s="259" t="s">
        <v>127</v>
      </c>
      <c r="B69" s="186" t="s">
        <v>120</v>
      </c>
      <c r="C69" s="187" t="s">
        <v>119</v>
      </c>
      <c r="D69" s="188" t="s">
        <v>49</v>
      </c>
      <c r="E69" s="165">
        <v>119.14</v>
      </c>
      <c r="F69" s="149">
        <v>5.59</v>
      </c>
      <c r="G69" s="171">
        <f>F69*(1+H4)</f>
        <v>7.2010379999999996</v>
      </c>
      <c r="H69" s="145">
        <f>G69*E69</f>
        <v>857.93166731999997</v>
      </c>
      <c r="I69" s="104"/>
      <c r="K69" s="22"/>
    </row>
    <row r="70" spans="1:11" x14ac:dyDescent="0.25">
      <c r="A70" s="225"/>
      <c r="B70" s="226"/>
      <c r="C70" s="239" t="s">
        <v>125</v>
      </c>
      <c r="D70" s="228"/>
      <c r="E70" s="229"/>
      <c r="F70" s="230"/>
      <c r="G70" s="230"/>
      <c r="H70" s="240">
        <f>SUM(H67:H69)</f>
        <v>5514.2593873200003</v>
      </c>
      <c r="I70" s="104"/>
      <c r="K70" s="22"/>
    </row>
    <row r="71" spans="1:11" ht="17.25" customHeight="1" thickBot="1" x14ac:dyDescent="0.3">
      <c r="A71" s="134"/>
      <c r="B71" s="135"/>
      <c r="C71" s="138" t="s">
        <v>4</v>
      </c>
      <c r="D71" s="139"/>
      <c r="E71" s="140"/>
      <c r="F71" s="141"/>
      <c r="G71" s="141"/>
      <c r="H71" s="136">
        <f>SUM(H59,H62,H65,H70)</f>
        <v>22955.719104839998</v>
      </c>
      <c r="I71" s="104"/>
      <c r="K71" s="22"/>
    </row>
    <row r="72" spans="1:11" ht="26.25" customHeight="1" x14ac:dyDescent="0.25">
      <c r="A72" s="27" t="s">
        <v>0</v>
      </c>
      <c r="B72" s="156" t="s">
        <v>64</v>
      </c>
      <c r="C72" s="155" t="s">
        <v>76</v>
      </c>
      <c r="D72" s="28" t="s">
        <v>30</v>
      </c>
      <c r="E72" s="28" t="s">
        <v>7</v>
      </c>
      <c r="F72" s="117" t="s">
        <v>31</v>
      </c>
      <c r="G72" s="118" t="s">
        <v>32</v>
      </c>
      <c r="H72" s="119" t="s">
        <v>4</v>
      </c>
      <c r="I72" s="104"/>
      <c r="K72" s="22"/>
    </row>
    <row r="73" spans="1:11" x14ac:dyDescent="0.25">
      <c r="A73" s="199">
        <v>1</v>
      </c>
      <c r="B73" s="200"/>
      <c r="C73" s="201" t="s">
        <v>33</v>
      </c>
      <c r="D73" s="202"/>
      <c r="E73" s="203"/>
      <c r="F73" s="204"/>
      <c r="G73" s="204"/>
      <c r="H73" s="205"/>
      <c r="I73" s="104"/>
      <c r="K73" s="22"/>
    </row>
    <row r="74" spans="1:11" ht="23.25" x14ac:dyDescent="0.25">
      <c r="A74" s="29" t="s">
        <v>44</v>
      </c>
      <c r="B74" s="146" t="s">
        <v>48</v>
      </c>
      <c r="C74" s="147" t="s">
        <v>47</v>
      </c>
      <c r="D74" s="144" t="s">
        <v>49</v>
      </c>
      <c r="E74" s="24">
        <v>935.68</v>
      </c>
      <c r="F74" s="145">
        <v>12.4</v>
      </c>
      <c r="G74" s="145">
        <f>F74*(1+H4)</f>
        <v>15.97368</v>
      </c>
      <c r="H74" s="145">
        <f>G74*E74</f>
        <v>14946.2529024</v>
      </c>
      <c r="I74" s="104"/>
      <c r="K74" s="22"/>
    </row>
    <row r="75" spans="1:11" ht="34.5" x14ac:dyDescent="0.25">
      <c r="A75" s="137" t="s">
        <v>45</v>
      </c>
      <c r="B75" s="146" t="s">
        <v>53</v>
      </c>
      <c r="C75" s="143" t="s">
        <v>52</v>
      </c>
      <c r="D75" s="144" t="s">
        <v>49</v>
      </c>
      <c r="E75" s="130">
        <v>170.72</v>
      </c>
      <c r="F75" s="145">
        <v>41.56</v>
      </c>
      <c r="G75" s="145">
        <f>F75*(1+H4)</f>
        <v>53.537592000000004</v>
      </c>
      <c r="H75" s="145">
        <f>G75*E75</f>
        <v>9139.9377062399999</v>
      </c>
      <c r="I75" s="104"/>
      <c r="K75" s="22"/>
    </row>
    <row r="76" spans="1:11" x14ac:dyDescent="0.25">
      <c r="A76" s="225"/>
      <c r="B76" s="226"/>
      <c r="C76" s="227" t="s">
        <v>8</v>
      </c>
      <c r="D76" s="228"/>
      <c r="E76" s="229"/>
      <c r="F76" s="230"/>
      <c r="G76" s="230"/>
      <c r="H76" s="231">
        <f>SUM(H74:H75)</f>
        <v>24086.190608639998</v>
      </c>
      <c r="I76" s="104"/>
      <c r="K76" s="22"/>
    </row>
    <row r="77" spans="1:11" x14ac:dyDescent="0.25">
      <c r="A77" s="199">
        <v>2</v>
      </c>
      <c r="B77" s="200"/>
      <c r="C77" s="201" t="s">
        <v>29</v>
      </c>
      <c r="D77" s="206"/>
      <c r="E77" s="207"/>
      <c r="F77" s="209"/>
      <c r="G77" s="209"/>
      <c r="H77" s="205"/>
      <c r="I77" s="104"/>
      <c r="K77" s="22"/>
    </row>
    <row r="78" spans="1:11" ht="23.25" x14ac:dyDescent="0.25">
      <c r="A78" s="29" t="s">
        <v>40</v>
      </c>
      <c r="B78" s="146" t="s">
        <v>56</v>
      </c>
      <c r="C78" s="147" t="s">
        <v>55</v>
      </c>
      <c r="D78" s="144" t="s">
        <v>49</v>
      </c>
      <c r="E78" s="148">
        <v>4.2</v>
      </c>
      <c r="F78" s="149">
        <v>483.16</v>
      </c>
      <c r="G78" s="149">
        <f>F78*(1+H4)</f>
        <v>622.40671200000008</v>
      </c>
      <c r="H78" s="160">
        <f>G78*E78</f>
        <v>2614.1081904000002</v>
      </c>
      <c r="I78" s="104"/>
      <c r="K78" s="22"/>
    </row>
    <row r="79" spans="1:11" ht="23.25" x14ac:dyDescent="0.25">
      <c r="A79" s="142" t="s">
        <v>41</v>
      </c>
      <c r="B79" s="146">
        <v>38179</v>
      </c>
      <c r="C79" s="143" t="s">
        <v>57</v>
      </c>
      <c r="D79" s="24" t="s">
        <v>30</v>
      </c>
      <c r="E79" s="148">
        <v>1</v>
      </c>
      <c r="F79" s="149">
        <v>47.48</v>
      </c>
      <c r="G79" s="149">
        <f>F79*(1+H4)</f>
        <v>61.163735999999993</v>
      </c>
      <c r="H79" s="160">
        <f t="shared" ref="H79:H81" si="3">G79*E79</f>
        <v>61.163735999999993</v>
      </c>
      <c r="I79" s="104"/>
      <c r="K79" s="22"/>
    </row>
    <row r="80" spans="1:11" ht="23.25" x14ac:dyDescent="0.25">
      <c r="A80" s="142" t="s">
        <v>42</v>
      </c>
      <c r="B80" s="146">
        <v>11581</v>
      </c>
      <c r="C80" s="147" t="s">
        <v>58</v>
      </c>
      <c r="D80" s="24" t="s">
        <v>59</v>
      </c>
      <c r="E80" s="148">
        <v>2</v>
      </c>
      <c r="F80" s="149">
        <v>21.06</v>
      </c>
      <c r="G80" s="149">
        <f>F80*(1+H4)</f>
        <v>27.129491999999999</v>
      </c>
      <c r="H80" s="160">
        <f t="shared" si="3"/>
        <v>54.258983999999998</v>
      </c>
      <c r="I80" s="104"/>
      <c r="K80" s="22"/>
    </row>
    <row r="81" spans="1:11" ht="23.25" x14ac:dyDescent="0.25">
      <c r="A81" s="173" t="s">
        <v>43</v>
      </c>
      <c r="B81" s="189">
        <v>4917</v>
      </c>
      <c r="C81" s="143" t="s">
        <v>75</v>
      </c>
      <c r="D81" s="166" t="s">
        <v>49</v>
      </c>
      <c r="E81" s="174">
        <v>1.83</v>
      </c>
      <c r="F81" s="175">
        <v>465.39</v>
      </c>
      <c r="G81" s="175">
        <f>F81*(1+H4)</f>
        <v>599.515398</v>
      </c>
      <c r="H81" s="192">
        <f t="shared" si="3"/>
        <v>1097.1131783400001</v>
      </c>
      <c r="I81" s="104"/>
      <c r="K81" s="22"/>
    </row>
    <row r="82" spans="1:11" x14ac:dyDescent="0.25">
      <c r="A82" s="225"/>
      <c r="B82" s="226"/>
      <c r="C82" s="239" t="s">
        <v>9</v>
      </c>
      <c r="D82" s="228"/>
      <c r="E82" s="229"/>
      <c r="F82" s="230"/>
      <c r="G82" s="230"/>
      <c r="H82" s="240">
        <f>SUM(H78:H81)</f>
        <v>3826.6440887400004</v>
      </c>
      <c r="I82" s="104"/>
      <c r="K82" s="22"/>
    </row>
    <row r="83" spans="1:11" x14ac:dyDescent="0.25">
      <c r="A83" s="199">
        <v>3</v>
      </c>
      <c r="B83" s="200"/>
      <c r="C83" s="201" t="s">
        <v>70</v>
      </c>
      <c r="D83" s="206"/>
      <c r="E83" s="207"/>
      <c r="F83" s="209"/>
      <c r="G83" s="209"/>
      <c r="H83" s="205"/>
      <c r="I83" s="104"/>
      <c r="K83" s="22"/>
    </row>
    <row r="84" spans="1:11" x14ac:dyDescent="0.25">
      <c r="A84" s="185" t="s">
        <v>98</v>
      </c>
      <c r="B84" s="186">
        <v>10853</v>
      </c>
      <c r="C84" s="187" t="s">
        <v>99</v>
      </c>
      <c r="D84" s="188" t="s">
        <v>30</v>
      </c>
      <c r="E84" s="165">
        <v>25</v>
      </c>
      <c r="F84" s="149">
        <v>89.2</v>
      </c>
      <c r="G84" s="149">
        <f>F84*(1+H4)</f>
        <v>114.90744000000001</v>
      </c>
      <c r="H84" s="145">
        <f>G84*E84</f>
        <v>2872.6860000000001</v>
      </c>
      <c r="I84" s="104"/>
      <c r="K84" s="22"/>
    </row>
    <row r="85" spans="1:11" x14ac:dyDescent="0.25">
      <c r="A85" s="185" t="s">
        <v>121</v>
      </c>
      <c r="B85" s="146" t="s">
        <v>91</v>
      </c>
      <c r="C85" s="172" t="s">
        <v>92</v>
      </c>
      <c r="D85" s="144" t="s">
        <v>49</v>
      </c>
      <c r="E85" s="130">
        <v>3.75</v>
      </c>
      <c r="F85" s="145">
        <v>60</v>
      </c>
      <c r="G85" s="171">
        <f>F85*(1+H4)</f>
        <v>77.292000000000002</v>
      </c>
      <c r="H85" s="171">
        <f>G85*E85</f>
        <v>289.84500000000003</v>
      </c>
      <c r="I85" s="104"/>
      <c r="K85" s="22"/>
    </row>
    <row r="86" spans="1:11" x14ac:dyDescent="0.25">
      <c r="A86" s="185" t="s">
        <v>126</v>
      </c>
      <c r="B86" s="186" t="s">
        <v>120</v>
      </c>
      <c r="C86" s="187" t="s">
        <v>119</v>
      </c>
      <c r="D86" s="188" t="s">
        <v>49</v>
      </c>
      <c r="E86" s="165">
        <v>242.25</v>
      </c>
      <c r="F86" s="149">
        <v>5.59</v>
      </c>
      <c r="G86" s="171">
        <f>F86*(1+H4)</f>
        <v>7.2010379999999996</v>
      </c>
      <c r="H86" s="145">
        <f>G86*E86</f>
        <v>1744.4514554999998</v>
      </c>
      <c r="I86" s="104"/>
      <c r="K86" s="22"/>
    </row>
    <row r="87" spans="1:11" x14ac:dyDescent="0.25">
      <c r="A87" s="225"/>
      <c r="B87" s="226"/>
      <c r="C87" s="239" t="s">
        <v>100</v>
      </c>
      <c r="D87" s="228"/>
      <c r="E87" s="229"/>
      <c r="F87" s="230"/>
      <c r="G87" s="230"/>
      <c r="H87" s="240">
        <f>SUM(H84:H85)</f>
        <v>3162.5309999999999</v>
      </c>
      <c r="I87" s="104"/>
      <c r="K87" s="22"/>
    </row>
    <row r="88" spans="1:11" ht="15.75" thickBot="1" x14ac:dyDescent="0.3">
      <c r="A88" s="134"/>
      <c r="B88" s="135"/>
      <c r="C88" s="138" t="s">
        <v>4</v>
      </c>
      <c r="D88" s="139"/>
      <c r="E88" s="140"/>
      <c r="F88" s="141"/>
      <c r="G88" s="141"/>
      <c r="H88" s="136">
        <f>SUM(H76,H82,H87)</f>
        <v>31075.365697379999</v>
      </c>
      <c r="I88" s="105"/>
      <c r="K88" s="22"/>
    </row>
    <row r="89" spans="1:11" ht="30" x14ac:dyDescent="0.25">
      <c r="A89" s="27" t="s">
        <v>0</v>
      </c>
      <c r="B89" s="156" t="s">
        <v>64</v>
      </c>
      <c r="C89" s="155" t="s">
        <v>89</v>
      </c>
      <c r="D89" s="28" t="s">
        <v>30</v>
      </c>
      <c r="E89" s="28" t="s">
        <v>7</v>
      </c>
      <c r="F89" s="117" t="s">
        <v>31</v>
      </c>
      <c r="G89" s="118" t="s">
        <v>32</v>
      </c>
      <c r="H89" s="119" t="s">
        <v>4</v>
      </c>
      <c r="I89" s="105"/>
      <c r="K89" s="22" t="e">
        <f t="shared" si="1"/>
        <v>#VALUE!</v>
      </c>
    </row>
    <row r="90" spans="1:11" x14ac:dyDescent="0.25">
      <c r="A90" s="199">
        <v>1</v>
      </c>
      <c r="B90" s="200"/>
      <c r="C90" s="201" t="s">
        <v>33</v>
      </c>
      <c r="D90" s="202"/>
      <c r="E90" s="203"/>
      <c r="F90" s="204"/>
      <c r="G90" s="204"/>
      <c r="H90" s="205"/>
      <c r="I90" s="104"/>
      <c r="K90" s="22">
        <f t="shared" si="1"/>
        <v>0</v>
      </c>
    </row>
    <row r="91" spans="1:11" ht="23.25" x14ac:dyDescent="0.25">
      <c r="A91" s="29" t="s">
        <v>44</v>
      </c>
      <c r="B91" s="146" t="s">
        <v>48</v>
      </c>
      <c r="C91" s="147" t="s">
        <v>47</v>
      </c>
      <c r="D91" s="144" t="s">
        <v>49</v>
      </c>
      <c r="E91" s="24">
        <v>1535.1</v>
      </c>
      <c r="F91" s="145">
        <v>12.4</v>
      </c>
      <c r="G91" s="145">
        <f>F91*(1+H4)</f>
        <v>15.97368</v>
      </c>
      <c r="H91" s="145">
        <f>G91*E91</f>
        <v>24521.196167999999</v>
      </c>
      <c r="I91" s="104"/>
      <c r="K91" s="22">
        <f t="shared" si="1"/>
        <v>19035.239999999998</v>
      </c>
    </row>
    <row r="92" spans="1:11" ht="34.5" x14ac:dyDescent="0.25">
      <c r="A92" s="167" t="s">
        <v>46</v>
      </c>
      <c r="B92" s="163" t="s">
        <v>53</v>
      </c>
      <c r="C92" s="176" t="s">
        <v>52</v>
      </c>
      <c r="D92" s="169" t="s">
        <v>49</v>
      </c>
      <c r="E92" s="170">
        <v>187.84</v>
      </c>
      <c r="F92" s="171">
        <v>41.56</v>
      </c>
      <c r="G92" s="171">
        <f>F92*(1+H4)</f>
        <v>53.537592000000004</v>
      </c>
      <c r="H92" s="171">
        <f>G92*E92</f>
        <v>10056.501281280001</v>
      </c>
      <c r="I92" s="104"/>
      <c r="K92" s="22">
        <f t="shared" si="1"/>
        <v>7806.6304000000009</v>
      </c>
    </row>
    <row r="93" spans="1:11" x14ac:dyDescent="0.25">
      <c r="A93" s="225"/>
      <c r="B93" s="226"/>
      <c r="C93" s="227" t="s">
        <v>8</v>
      </c>
      <c r="D93" s="228"/>
      <c r="E93" s="229"/>
      <c r="F93" s="230"/>
      <c r="G93" s="230"/>
      <c r="H93" s="231">
        <f>SUM(H91:H92)</f>
        <v>34577.69744928</v>
      </c>
      <c r="I93" s="104"/>
      <c r="K93" s="22">
        <f t="shared" si="1"/>
        <v>0</v>
      </c>
    </row>
    <row r="94" spans="1:11" x14ac:dyDescent="0.25">
      <c r="A94" s="199">
        <v>2</v>
      </c>
      <c r="B94" s="200"/>
      <c r="C94" s="201" t="s">
        <v>29</v>
      </c>
      <c r="D94" s="206"/>
      <c r="E94" s="207"/>
      <c r="F94" s="209"/>
      <c r="G94" s="209"/>
      <c r="H94" s="205"/>
      <c r="I94" s="104"/>
      <c r="K94" s="22">
        <f t="shared" si="1"/>
        <v>0</v>
      </c>
    </row>
    <row r="95" spans="1:11" ht="34.5" x14ac:dyDescent="0.25">
      <c r="A95" s="29" t="s">
        <v>40</v>
      </c>
      <c r="B95" s="146" t="s">
        <v>72</v>
      </c>
      <c r="C95" s="147" t="s">
        <v>73</v>
      </c>
      <c r="D95" s="24" t="s">
        <v>30</v>
      </c>
      <c r="E95" s="164">
        <v>1</v>
      </c>
      <c r="F95" s="162">
        <v>638.03</v>
      </c>
      <c r="G95" s="149">
        <f>F95*(1+H4)</f>
        <v>821.91024599999992</v>
      </c>
      <c r="H95" s="160">
        <f>G95*E95</f>
        <v>821.91024599999992</v>
      </c>
      <c r="I95" s="104"/>
      <c r="K95" s="22">
        <f t="shared" si="1"/>
        <v>638.03</v>
      </c>
    </row>
    <row r="96" spans="1:11" ht="23.25" x14ac:dyDescent="0.25">
      <c r="A96" s="142" t="s">
        <v>41</v>
      </c>
      <c r="B96" s="146" t="s">
        <v>56</v>
      </c>
      <c r="C96" s="147" t="s">
        <v>55</v>
      </c>
      <c r="D96" s="144" t="s">
        <v>49</v>
      </c>
      <c r="E96" s="148">
        <v>4.2</v>
      </c>
      <c r="F96" s="149">
        <v>483.16</v>
      </c>
      <c r="G96" s="149">
        <f>F96*(1+H4)</f>
        <v>622.40671200000008</v>
      </c>
      <c r="H96" s="160">
        <f t="shared" ref="H96:H98" si="4">G96*E96</f>
        <v>2614.1081904000002</v>
      </c>
      <c r="I96" s="104"/>
      <c r="K96" s="22">
        <f t="shared" si="1"/>
        <v>2029.2720000000002</v>
      </c>
    </row>
    <row r="97" spans="1:11" ht="23.25" x14ac:dyDescent="0.25">
      <c r="A97" s="142" t="s">
        <v>42</v>
      </c>
      <c r="B97" s="146">
        <v>38179</v>
      </c>
      <c r="C97" s="143" t="s">
        <v>57</v>
      </c>
      <c r="D97" s="24" t="s">
        <v>30</v>
      </c>
      <c r="E97" s="148">
        <v>1</v>
      </c>
      <c r="F97" s="149">
        <v>47.48</v>
      </c>
      <c r="G97" s="149">
        <f>F97*(1+H4)</f>
        <v>61.163735999999993</v>
      </c>
      <c r="H97" s="160">
        <f t="shared" si="4"/>
        <v>61.163735999999993</v>
      </c>
      <c r="I97" s="104"/>
      <c r="K97" s="22">
        <f t="shared" si="1"/>
        <v>47.48</v>
      </c>
    </row>
    <row r="98" spans="1:11" ht="23.25" x14ac:dyDescent="0.25">
      <c r="A98" s="142" t="s">
        <v>43</v>
      </c>
      <c r="B98" s="146">
        <v>11581</v>
      </c>
      <c r="C98" s="147" t="s">
        <v>58</v>
      </c>
      <c r="D98" s="24" t="s">
        <v>59</v>
      </c>
      <c r="E98" s="148">
        <v>2</v>
      </c>
      <c r="F98" s="149">
        <v>21.06</v>
      </c>
      <c r="G98" s="149">
        <f>F98*(1+H4)</f>
        <v>27.129491999999999</v>
      </c>
      <c r="H98" s="160">
        <f t="shared" si="4"/>
        <v>54.258983999999998</v>
      </c>
      <c r="I98" s="104"/>
      <c r="K98" s="22">
        <f t="shared" si="1"/>
        <v>42.12</v>
      </c>
    </row>
    <row r="99" spans="1:11" ht="23.25" x14ac:dyDescent="0.25">
      <c r="A99" s="142" t="s">
        <v>81</v>
      </c>
      <c r="B99" s="146" t="s">
        <v>82</v>
      </c>
      <c r="C99" s="147" t="s">
        <v>83</v>
      </c>
      <c r="D99" s="24" t="s">
        <v>84</v>
      </c>
      <c r="E99" s="165">
        <v>2</v>
      </c>
      <c r="F99" s="149">
        <v>256.69</v>
      </c>
      <c r="G99" s="149">
        <f>F99*(1+H4)</f>
        <v>330.66805799999997</v>
      </c>
      <c r="H99" s="145">
        <f>G99*E99</f>
        <v>661.33611599999995</v>
      </c>
      <c r="I99" s="104"/>
      <c r="K99" s="22"/>
    </row>
    <row r="100" spans="1:11" x14ac:dyDescent="0.25">
      <c r="A100" s="232"/>
      <c r="B100" s="233"/>
      <c r="C100" s="234" t="s">
        <v>9</v>
      </c>
      <c r="D100" s="235"/>
      <c r="E100" s="236"/>
      <c r="F100" s="237"/>
      <c r="G100" s="237"/>
      <c r="H100" s="238">
        <f>SUM(H95:H99)</f>
        <v>4212.7772724000006</v>
      </c>
      <c r="I100" s="104"/>
      <c r="K100" s="22"/>
    </row>
    <row r="101" spans="1:11" ht="16.5" customHeight="1" thickBot="1" x14ac:dyDescent="0.3">
      <c r="A101" s="210">
        <v>3</v>
      </c>
      <c r="B101" s="222"/>
      <c r="C101" s="223" t="s">
        <v>70</v>
      </c>
      <c r="D101" s="213"/>
      <c r="E101" s="214"/>
      <c r="F101" s="215"/>
      <c r="G101" s="215"/>
      <c r="H101" s="224"/>
      <c r="I101" s="104"/>
    </row>
    <row r="102" spans="1:11" ht="15.75" thickBot="1" x14ac:dyDescent="0.3">
      <c r="A102" s="191" t="s">
        <v>98</v>
      </c>
      <c r="B102" s="186">
        <v>10853</v>
      </c>
      <c r="C102" s="187" t="s">
        <v>99</v>
      </c>
      <c r="D102" s="188" t="s">
        <v>30</v>
      </c>
      <c r="E102" s="165">
        <v>28</v>
      </c>
      <c r="F102" s="149">
        <v>89.2</v>
      </c>
      <c r="G102" s="149">
        <f>F102*(1+H4)</f>
        <v>114.90744000000001</v>
      </c>
      <c r="H102" s="145">
        <f t="shared" ref="H102:H107" si="5">G102*E102</f>
        <v>3217.4083200000005</v>
      </c>
      <c r="I102" s="104"/>
      <c r="K102" s="39" t="e">
        <f>SUM(K12:K101)</f>
        <v>#VALUE!</v>
      </c>
    </row>
    <row r="103" spans="1:11" x14ac:dyDescent="0.25">
      <c r="A103" s="191" t="s">
        <v>121</v>
      </c>
      <c r="B103" s="186" t="s">
        <v>120</v>
      </c>
      <c r="C103" s="187" t="s">
        <v>119</v>
      </c>
      <c r="D103" s="188" t="s">
        <v>49</v>
      </c>
      <c r="E103" s="165">
        <v>331.79</v>
      </c>
      <c r="F103" s="149">
        <v>5.59</v>
      </c>
      <c r="G103" s="149">
        <f>F103*(1+H4)</f>
        <v>7.2010379999999996</v>
      </c>
      <c r="H103" s="145">
        <f t="shared" si="5"/>
        <v>2389.2323980199999</v>
      </c>
      <c r="I103" s="104"/>
      <c r="K103" s="256"/>
    </row>
    <row r="104" spans="1:11" ht="23.25" x14ac:dyDescent="0.25">
      <c r="A104" s="142" t="s">
        <v>77</v>
      </c>
      <c r="B104" s="158">
        <v>86906</v>
      </c>
      <c r="C104" s="147" t="s">
        <v>96</v>
      </c>
      <c r="D104" s="24" t="s">
        <v>30</v>
      </c>
      <c r="E104" s="165">
        <v>15</v>
      </c>
      <c r="F104" s="149">
        <v>58.7</v>
      </c>
      <c r="G104" s="149">
        <f>F104*(1+H4)</f>
        <v>75.617339999999999</v>
      </c>
      <c r="H104" s="145">
        <f t="shared" si="5"/>
        <v>1134.2601</v>
      </c>
      <c r="I104" s="104"/>
      <c r="K104" s="256"/>
    </row>
    <row r="105" spans="1:11" ht="23.25" x14ac:dyDescent="0.25">
      <c r="A105" s="142" t="s">
        <v>78</v>
      </c>
      <c r="B105" s="158" t="s">
        <v>79</v>
      </c>
      <c r="C105" s="147" t="s">
        <v>80</v>
      </c>
      <c r="D105" s="24" t="s">
        <v>30</v>
      </c>
      <c r="E105" s="165">
        <v>1</v>
      </c>
      <c r="F105" s="149">
        <v>100.23</v>
      </c>
      <c r="G105" s="149">
        <f>F105*(1+H4)</f>
        <v>129.116286</v>
      </c>
      <c r="H105" s="145">
        <f t="shared" si="5"/>
        <v>129.116286</v>
      </c>
      <c r="I105" s="104"/>
      <c r="K105" s="256"/>
    </row>
    <row r="106" spans="1:11" x14ac:dyDescent="0.25">
      <c r="A106" s="257" t="s">
        <v>81</v>
      </c>
      <c r="B106" s="146" t="s">
        <v>91</v>
      </c>
      <c r="C106" s="172" t="s">
        <v>92</v>
      </c>
      <c r="D106" s="144" t="s">
        <v>49</v>
      </c>
      <c r="E106" s="130">
        <v>3.75</v>
      </c>
      <c r="F106" s="145">
        <v>60</v>
      </c>
      <c r="G106" s="171">
        <f>F106*(1+H4)</f>
        <v>77.292000000000002</v>
      </c>
      <c r="H106" s="171">
        <f t="shared" si="5"/>
        <v>289.84500000000003</v>
      </c>
      <c r="I106" s="104"/>
      <c r="K106" s="256"/>
    </row>
    <row r="107" spans="1:11" ht="34.5" x14ac:dyDescent="0.25">
      <c r="A107" s="257" t="s">
        <v>85</v>
      </c>
      <c r="B107" s="146" t="s">
        <v>86</v>
      </c>
      <c r="C107" s="147" t="s">
        <v>87</v>
      </c>
      <c r="D107" s="24" t="s">
        <v>88</v>
      </c>
      <c r="E107" s="165">
        <v>25</v>
      </c>
      <c r="F107" s="149">
        <v>7.91</v>
      </c>
      <c r="G107" s="149">
        <f>F107*(1+H4)</f>
        <v>10.189662</v>
      </c>
      <c r="H107" s="145">
        <f t="shared" si="5"/>
        <v>254.74155000000002</v>
      </c>
      <c r="I107" s="104"/>
      <c r="K107" s="256"/>
    </row>
    <row r="108" spans="1:11" x14ac:dyDescent="0.25">
      <c r="A108" s="225"/>
      <c r="B108" s="226"/>
      <c r="C108" s="239" t="s">
        <v>100</v>
      </c>
      <c r="D108" s="228"/>
      <c r="E108" s="229"/>
      <c r="F108" s="230"/>
      <c r="G108" s="230"/>
      <c r="H108" s="240">
        <f>SUM(H102:H107)</f>
        <v>7414.6036540200002</v>
      </c>
      <c r="I108" s="19"/>
      <c r="K108" t="s">
        <v>11</v>
      </c>
    </row>
    <row r="109" spans="1:11" ht="18" customHeight="1" x14ac:dyDescent="0.25">
      <c r="A109" s="134"/>
      <c r="B109" s="135"/>
      <c r="C109" s="138" t="s">
        <v>4</v>
      </c>
      <c r="D109" s="139"/>
      <c r="E109" s="140"/>
      <c r="F109" s="141"/>
      <c r="G109" s="141"/>
      <c r="H109" s="136">
        <f>SUM(H93,H100,H108)</f>
        <v>46205.078375700003</v>
      </c>
      <c r="I109" s="19"/>
    </row>
    <row r="110" spans="1:11" ht="18.75" x14ac:dyDescent="0.3">
      <c r="A110" s="193"/>
      <c r="B110" s="193"/>
      <c r="C110" s="194" t="s">
        <v>101</v>
      </c>
      <c r="D110" s="195"/>
      <c r="E110" s="196"/>
      <c r="F110" s="197"/>
      <c r="G110" s="197"/>
      <c r="H110" s="198">
        <f>H109+H88+H71+H53+H41+H26</f>
        <v>252851.52447293999</v>
      </c>
      <c r="I110" s="19"/>
    </row>
    <row r="111" spans="1:11" x14ac:dyDescent="0.25">
      <c r="D111" s="30"/>
      <c r="E111" s="19"/>
      <c r="F111" s="23"/>
      <c r="G111" s="23"/>
      <c r="H111" s="19"/>
      <c r="I111" s="19"/>
    </row>
    <row r="112" spans="1:11" x14ac:dyDescent="0.25">
      <c r="D112" s="30"/>
      <c r="E112" s="19"/>
      <c r="F112" s="23"/>
      <c r="G112" s="23"/>
      <c r="H112" s="19"/>
      <c r="I112" s="19"/>
    </row>
    <row r="113" spans="1:16" ht="15.75" customHeight="1" x14ac:dyDescent="0.25"/>
    <row r="114" spans="1:16" x14ac:dyDescent="0.25"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6" x14ac:dyDescent="0.25"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6" x14ac:dyDescent="0.25">
      <c r="A116" s="177"/>
      <c r="B116" s="178" t="s">
        <v>118</v>
      </c>
      <c r="C116" s="120"/>
      <c r="D116" s="26"/>
      <c r="E116" s="26"/>
      <c r="F116" s="106"/>
      <c r="G116" s="107"/>
      <c r="H116" s="26"/>
      <c r="I116" s="26"/>
      <c r="J116" s="26"/>
      <c r="K116" s="26"/>
      <c r="L116" s="26"/>
      <c r="M116" s="26"/>
    </row>
    <row r="117" spans="1:16" x14ac:dyDescent="0.25">
      <c r="A117" s="177"/>
      <c r="B117" s="178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6" x14ac:dyDescent="0.25">
      <c r="A118" s="177"/>
      <c r="B118" s="178"/>
      <c r="C118" s="179"/>
      <c r="D118" s="26"/>
      <c r="E118" s="26"/>
      <c r="F118" s="26"/>
      <c r="G118" s="107"/>
      <c r="H118" s="26"/>
      <c r="I118" s="26"/>
      <c r="J118" s="26"/>
      <c r="K118" s="26"/>
      <c r="L118" s="26"/>
      <c r="M118" s="26"/>
    </row>
    <row r="119" spans="1:16" x14ac:dyDescent="0.25">
      <c r="A119" s="177"/>
      <c r="B119" s="178"/>
      <c r="C119" s="120" t="s">
        <v>34</v>
      </c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6" x14ac:dyDescent="0.25">
      <c r="A120" s="177"/>
      <c r="B120" s="178"/>
      <c r="C120" s="120" t="s">
        <v>93</v>
      </c>
      <c r="D120" s="107"/>
      <c r="E120" s="107"/>
      <c r="F120" s="107"/>
      <c r="G120" s="26"/>
      <c r="H120" s="26"/>
      <c r="I120" s="26"/>
      <c r="J120" s="26"/>
      <c r="K120" s="26"/>
      <c r="L120" s="26"/>
      <c r="M120" s="26"/>
    </row>
    <row r="121" spans="1:16" x14ac:dyDescent="0.25">
      <c r="A121" s="177"/>
      <c r="B121" s="120"/>
      <c r="C121" s="120"/>
      <c r="D121" s="107"/>
      <c r="E121" s="107"/>
      <c r="F121" s="107"/>
      <c r="G121" s="26"/>
      <c r="H121" s="26"/>
      <c r="I121" s="26"/>
      <c r="J121" s="26"/>
      <c r="K121" s="26"/>
      <c r="L121" s="26"/>
      <c r="M121" s="26"/>
    </row>
    <row r="122" spans="1:16" x14ac:dyDescent="0.25">
      <c r="A122" s="177"/>
      <c r="B122" s="178"/>
      <c r="C122" s="179"/>
      <c r="D122" s="107"/>
      <c r="E122" s="107"/>
      <c r="F122" s="107"/>
      <c r="G122" s="107"/>
      <c r="H122" s="26"/>
      <c r="I122" s="26"/>
      <c r="J122" s="26"/>
      <c r="K122" s="26"/>
      <c r="L122" s="26"/>
      <c r="M122" s="26"/>
      <c r="N122" s="6"/>
      <c r="O122" s="109"/>
      <c r="P122" s="13"/>
    </row>
    <row r="123" spans="1:16" x14ac:dyDescent="0.25">
      <c r="A123" s="177"/>
      <c r="B123" s="178"/>
      <c r="C123" s="120" t="s">
        <v>94</v>
      </c>
      <c r="D123" s="107"/>
      <c r="E123" s="107"/>
      <c r="F123" s="107"/>
      <c r="G123" s="107"/>
      <c r="H123" s="26"/>
      <c r="I123" s="26"/>
      <c r="J123" s="26"/>
      <c r="K123" s="26"/>
      <c r="L123" s="26"/>
      <c r="M123" s="26"/>
      <c r="N123" s="110"/>
      <c r="O123" s="109"/>
      <c r="P123" s="13"/>
    </row>
    <row r="124" spans="1:16" x14ac:dyDescent="0.25">
      <c r="A124" s="177"/>
      <c r="B124" s="178"/>
      <c r="C124" s="120" t="s">
        <v>95</v>
      </c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30"/>
      <c r="O124" s="19"/>
      <c r="P124" s="23"/>
    </row>
    <row r="125" spans="1:16" x14ac:dyDescent="0.25">
      <c r="A125" s="177"/>
      <c r="B125" s="178"/>
      <c r="C125" s="120"/>
      <c r="D125" s="26"/>
      <c r="E125" s="26"/>
      <c r="F125" s="106"/>
      <c r="G125" s="107"/>
      <c r="H125" s="26"/>
      <c r="I125" s="26"/>
      <c r="J125" s="26"/>
      <c r="K125" s="26"/>
      <c r="L125" s="26"/>
      <c r="M125" s="26"/>
    </row>
    <row r="126" spans="1:16" x14ac:dyDescent="0.25">
      <c r="A126" s="26"/>
      <c r="B126" s="26"/>
      <c r="C126" s="40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6" x14ac:dyDescent="0.25">
      <c r="A127" s="26"/>
      <c r="B127" s="107"/>
      <c r="C127" s="108"/>
      <c r="D127" s="107"/>
      <c r="E127" s="107"/>
      <c r="F127" s="107"/>
      <c r="G127" s="107"/>
      <c r="H127" s="26"/>
      <c r="I127" s="26"/>
      <c r="J127" s="26"/>
      <c r="K127" s="26"/>
      <c r="L127" s="26"/>
      <c r="M127" s="26"/>
    </row>
    <row r="128" spans="1:16" x14ac:dyDescent="0.25">
      <c r="A128" s="26"/>
      <c r="B128" s="107"/>
      <c r="C128" s="108"/>
      <c r="D128" s="107"/>
      <c r="E128" s="107"/>
      <c r="F128" s="107"/>
      <c r="G128" s="107"/>
      <c r="H128" s="26"/>
      <c r="I128" s="26"/>
      <c r="J128" s="26"/>
      <c r="K128" s="26"/>
      <c r="L128" s="26"/>
      <c r="M128" s="26"/>
    </row>
    <row r="129" spans="1:13" x14ac:dyDescent="0.25">
      <c r="A129" s="107"/>
      <c r="B129" s="107"/>
      <c r="C129" s="108"/>
      <c r="D129" s="107"/>
      <c r="E129" s="107"/>
      <c r="F129" s="107"/>
      <c r="G129" s="107"/>
      <c r="H129" s="26"/>
      <c r="I129" s="26"/>
      <c r="J129" s="26"/>
      <c r="K129" s="26"/>
      <c r="L129" s="26"/>
      <c r="M129" s="26"/>
    </row>
    <row r="130" spans="1:13" x14ac:dyDescent="0.25">
      <c r="A130" s="107"/>
      <c r="B130" s="107"/>
      <c r="C130" s="108"/>
      <c r="D130" s="107"/>
      <c r="E130" s="107"/>
      <c r="F130" s="107"/>
      <c r="G130" s="107"/>
      <c r="H130" s="26"/>
      <c r="I130" s="26"/>
      <c r="J130" s="26"/>
      <c r="K130" s="26"/>
      <c r="L130" s="26"/>
      <c r="M130" s="26"/>
    </row>
    <row r="131" spans="1:13" x14ac:dyDescent="0.25">
      <c r="A131" s="107"/>
      <c r="B131" s="107"/>
      <c r="C131" s="108"/>
      <c r="D131" s="107"/>
      <c r="E131" s="107"/>
      <c r="F131" s="107"/>
      <c r="G131" s="107"/>
      <c r="H131" s="26"/>
      <c r="I131" s="26"/>
      <c r="J131" s="26"/>
      <c r="K131" s="26"/>
      <c r="L131" s="26"/>
      <c r="M131" s="26"/>
    </row>
    <row r="132" spans="1:13" x14ac:dyDescent="0.25">
      <c r="A132" s="107"/>
      <c r="B132" s="107"/>
      <c r="C132" s="107"/>
      <c r="D132" s="107"/>
      <c r="E132" s="107"/>
      <c r="F132" s="107"/>
      <c r="G132" s="107"/>
      <c r="H132" s="26"/>
      <c r="I132" s="26"/>
      <c r="J132" s="26"/>
      <c r="K132" s="26"/>
      <c r="L132" s="26"/>
      <c r="M132" s="26"/>
    </row>
    <row r="133" spans="1:13" x14ac:dyDescent="0.25">
      <c r="A133" s="107"/>
      <c r="B133" s="107"/>
      <c r="C133" s="107"/>
      <c r="D133" s="107"/>
      <c r="E133" s="107"/>
      <c r="F133" s="107"/>
      <c r="G133" s="107"/>
      <c r="H133" s="26"/>
      <c r="I133" s="26"/>
      <c r="J133" s="26"/>
      <c r="K133" s="26"/>
      <c r="L133" s="26"/>
      <c r="M133" s="26"/>
    </row>
    <row r="134" spans="1:13" x14ac:dyDescent="0.25">
      <c r="A134" s="107"/>
      <c r="B134" s="107"/>
      <c r="C134" s="108"/>
      <c r="D134" s="107"/>
      <c r="E134" s="107"/>
      <c r="F134" s="106"/>
      <c r="G134" s="107"/>
      <c r="H134" s="26"/>
      <c r="I134" s="26"/>
      <c r="J134" s="26"/>
      <c r="K134" s="26"/>
      <c r="L134" s="26"/>
      <c r="M134" s="26"/>
    </row>
    <row r="135" spans="1:13" x14ac:dyDescent="0.25">
      <c r="A135" s="107"/>
      <c r="B135" s="107"/>
      <c r="C135" s="108"/>
      <c r="D135" s="107"/>
      <c r="E135" s="107"/>
      <c r="F135" s="107"/>
      <c r="G135" s="107"/>
      <c r="H135" s="26"/>
      <c r="I135" s="26"/>
      <c r="J135" s="26"/>
      <c r="K135" s="26"/>
      <c r="L135" s="26"/>
      <c r="M135" s="26"/>
    </row>
    <row r="136" spans="1:13" x14ac:dyDescent="0.25">
      <c r="A136" s="107"/>
      <c r="B136" s="107"/>
      <c r="C136" s="108"/>
      <c r="D136" s="107"/>
      <c r="E136" s="107"/>
      <c r="F136" s="107"/>
      <c r="G136" s="107"/>
      <c r="H136" s="26"/>
      <c r="I136" s="26"/>
      <c r="J136" s="26"/>
      <c r="K136" s="26"/>
      <c r="L136" s="26"/>
      <c r="M136" s="26"/>
    </row>
    <row r="137" spans="1:13" x14ac:dyDescent="0.25">
      <c r="A137" s="107"/>
      <c r="B137" s="107"/>
      <c r="C137" s="108"/>
      <c r="D137" s="107"/>
      <c r="E137" s="107"/>
      <c r="F137" s="107"/>
      <c r="G137" s="107"/>
      <c r="H137" s="26"/>
      <c r="I137" s="26"/>
      <c r="J137" s="26"/>
      <c r="K137" s="26"/>
      <c r="L137" s="26"/>
      <c r="M137" s="26"/>
    </row>
    <row r="138" spans="1:13" x14ac:dyDescent="0.25">
      <c r="A138" s="107"/>
      <c r="B138" s="107"/>
      <c r="C138" s="108"/>
      <c r="D138" s="107"/>
      <c r="E138" s="107"/>
      <c r="F138" s="107"/>
      <c r="G138" s="107"/>
      <c r="H138" s="26"/>
      <c r="I138" s="26"/>
      <c r="J138" s="26"/>
      <c r="K138" s="26"/>
      <c r="L138" s="26"/>
      <c r="M138" s="26"/>
    </row>
    <row r="139" spans="1:13" x14ac:dyDescent="0.25">
      <c r="A139" s="107"/>
      <c r="B139" s="107"/>
      <c r="C139" s="108"/>
      <c r="D139" s="107"/>
      <c r="E139" s="107"/>
      <c r="F139" s="107"/>
      <c r="G139" s="107"/>
      <c r="H139" s="26"/>
      <c r="I139" s="26"/>
      <c r="J139" s="26"/>
      <c r="K139" s="26"/>
      <c r="L139" s="26"/>
      <c r="M139" s="26"/>
    </row>
    <row r="140" spans="1:13" x14ac:dyDescent="0.25">
      <c r="A140" s="107"/>
      <c r="B140" s="107"/>
      <c r="C140" s="107"/>
      <c r="D140" s="107"/>
      <c r="E140" s="107"/>
      <c r="F140" s="107"/>
      <c r="G140" s="107"/>
      <c r="H140" s="26"/>
      <c r="I140" s="26"/>
      <c r="J140" s="26"/>
      <c r="K140" s="26"/>
      <c r="L140" s="26"/>
      <c r="M140" s="26"/>
    </row>
    <row r="141" spans="1:13" x14ac:dyDescent="0.25">
      <c r="A141" s="107"/>
      <c r="B141" s="107"/>
      <c r="C141" s="107"/>
      <c r="D141" s="107"/>
      <c r="E141" s="107"/>
      <c r="F141" s="106"/>
      <c r="G141" s="106"/>
      <c r="H141" s="26"/>
      <c r="I141" s="26"/>
      <c r="J141" s="26"/>
      <c r="K141" s="26"/>
      <c r="L141" s="26"/>
      <c r="M141" s="26"/>
    </row>
    <row r="142" spans="1:13" x14ac:dyDescent="0.25">
      <c r="A142" s="107"/>
      <c r="B142" s="107"/>
      <c r="C142" s="108"/>
      <c r="D142" s="107"/>
      <c r="E142" s="107"/>
      <c r="F142" s="107"/>
      <c r="G142" s="107"/>
      <c r="H142" s="26"/>
      <c r="I142" s="26"/>
      <c r="J142" s="26"/>
      <c r="K142" s="26"/>
      <c r="L142" s="26"/>
      <c r="M142" s="26"/>
    </row>
    <row r="143" spans="1:13" x14ac:dyDescent="0.25">
      <c r="A143" s="107"/>
      <c r="B143" s="107"/>
      <c r="C143" s="108"/>
      <c r="D143" s="107"/>
      <c r="E143" s="107"/>
      <c r="F143" s="107"/>
      <c r="G143" s="107"/>
      <c r="H143" s="26"/>
      <c r="I143" s="26"/>
      <c r="J143" s="26"/>
      <c r="K143" s="26"/>
      <c r="L143" s="26"/>
      <c r="M143" s="26"/>
    </row>
    <row r="144" spans="1:13" x14ac:dyDescent="0.25">
      <c r="A144" s="107"/>
      <c r="B144" s="107"/>
      <c r="C144" s="108"/>
      <c r="D144" s="107"/>
      <c r="E144" s="107"/>
      <c r="F144" s="107"/>
      <c r="G144" s="107"/>
      <c r="H144" s="26"/>
      <c r="I144" s="26"/>
      <c r="J144" s="26"/>
      <c r="K144" s="26"/>
      <c r="L144" s="26"/>
      <c r="M144" s="26"/>
    </row>
    <row r="145" spans="1:13" x14ac:dyDescent="0.25">
      <c r="A145" s="107"/>
      <c r="B145" s="107"/>
      <c r="C145" s="108"/>
      <c r="D145" s="107"/>
      <c r="E145" s="107"/>
      <c r="F145" s="107"/>
      <c r="G145" s="107"/>
      <c r="H145" s="26"/>
      <c r="I145" s="26"/>
      <c r="J145" s="26"/>
      <c r="K145" s="26"/>
      <c r="L145" s="26"/>
      <c r="M145" s="26"/>
    </row>
    <row r="146" spans="1:13" x14ac:dyDescent="0.25">
      <c r="A146" s="107"/>
      <c r="B146" s="107"/>
      <c r="C146" s="107"/>
      <c r="D146" s="107"/>
      <c r="E146" s="107"/>
      <c r="F146" s="107"/>
      <c r="G146" s="107"/>
      <c r="H146" s="26"/>
      <c r="I146" s="26"/>
      <c r="J146" s="26"/>
      <c r="K146" s="26"/>
      <c r="L146" s="26"/>
      <c r="M146" s="26"/>
    </row>
    <row r="147" spans="1:13" x14ac:dyDescent="0.25">
      <c r="A147" s="111"/>
      <c r="B147" s="107"/>
      <c r="C147" s="108"/>
      <c r="D147" s="107"/>
      <c r="E147" s="107"/>
      <c r="F147" s="106"/>
      <c r="G147" s="107"/>
      <c r="H147" s="26"/>
      <c r="I147" s="26"/>
      <c r="J147" s="26"/>
      <c r="K147" s="26"/>
      <c r="L147" s="26"/>
      <c r="M147" s="26"/>
    </row>
    <row r="148" spans="1:13" x14ac:dyDescent="0.25">
      <c r="A148" s="107"/>
      <c r="B148" s="107"/>
      <c r="C148" s="108"/>
      <c r="D148" s="107"/>
      <c r="E148" s="107"/>
      <c r="F148" s="107"/>
      <c r="G148" s="107"/>
      <c r="H148" s="26"/>
      <c r="I148" s="26"/>
      <c r="J148" s="26"/>
      <c r="K148" s="26"/>
      <c r="L148" s="26"/>
      <c r="M148" s="26"/>
    </row>
    <row r="149" spans="1:13" x14ac:dyDescent="0.25">
      <c r="A149" s="107"/>
      <c r="B149" s="112"/>
      <c r="C149" s="108"/>
      <c r="D149" s="107"/>
      <c r="E149" s="107"/>
      <c r="F149" s="107"/>
      <c r="G149" s="107"/>
      <c r="H149" s="26"/>
      <c r="I149" s="26"/>
      <c r="J149" s="26"/>
      <c r="K149" s="26"/>
      <c r="L149" s="26"/>
      <c r="M149" s="26"/>
    </row>
    <row r="150" spans="1:13" x14ac:dyDescent="0.25">
      <c r="A150" s="107"/>
      <c r="B150" s="107"/>
      <c r="C150" s="108"/>
      <c r="D150" s="107"/>
      <c r="E150" s="107"/>
      <c r="F150" s="107"/>
      <c r="G150" s="107"/>
      <c r="H150" s="26"/>
      <c r="I150" s="26"/>
      <c r="J150" s="26"/>
      <c r="K150" s="26"/>
      <c r="L150" s="26"/>
      <c r="M150" s="26"/>
    </row>
    <row r="151" spans="1:13" x14ac:dyDescent="0.25">
      <c r="A151" s="107"/>
      <c r="B151" s="112"/>
      <c r="C151" s="108"/>
      <c r="D151" s="107"/>
      <c r="E151" s="107"/>
      <c r="F151" s="107"/>
      <c r="G151" s="107"/>
      <c r="H151" s="26"/>
      <c r="I151" s="26"/>
      <c r="J151" s="26"/>
      <c r="K151" s="26"/>
      <c r="L151" s="26"/>
      <c r="M151" s="26"/>
    </row>
    <row r="152" spans="1:13" x14ac:dyDescent="0.25">
      <c r="A152" s="107"/>
      <c r="B152" s="107"/>
      <c r="C152" s="108"/>
      <c r="D152" s="107"/>
      <c r="E152" s="107"/>
      <c r="F152" s="107"/>
      <c r="G152" s="107"/>
      <c r="H152" s="26"/>
      <c r="I152" s="26"/>
      <c r="J152" s="26"/>
      <c r="K152" s="26"/>
      <c r="L152" s="26"/>
      <c r="M152" s="26"/>
    </row>
    <row r="153" spans="1:13" x14ac:dyDescent="0.25">
      <c r="A153" s="107"/>
      <c r="B153" s="107"/>
      <c r="C153" s="108"/>
      <c r="D153" s="107"/>
      <c r="E153" s="107"/>
      <c r="F153" s="107"/>
      <c r="G153" s="107"/>
      <c r="H153" s="26"/>
      <c r="I153" s="26"/>
      <c r="J153" s="26"/>
      <c r="K153" s="26"/>
      <c r="L153" s="26"/>
      <c r="M153" s="26"/>
    </row>
    <row r="154" spans="1:13" x14ac:dyDescent="0.25">
      <c r="A154" s="107"/>
      <c r="B154" s="107"/>
      <c r="C154" s="108"/>
      <c r="D154" s="107"/>
      <c r="E154" s="107"/>
      <c r="F154" s="107"/>
      <c r="G154" s="107"/>
      <c r="H154" s="26"/>
      <c r="I154" s="26"/>
      <c r="J154" s="26"/>
      <c r="K154" s="26"/>
      <c r="L154" s="26"/>
      <c r="M154" s="26"/>
    </row>
    <row r="155" spans="1:13" x14ac:dyDescent="0.25">
      <c r="A155" s="107"/>
      <c r="B155" s="107"/>
      <c r="C155" s="108"/>
      <c r="D155" s="107"/>
      <c r="E155" s="107"/>
      <c r="F155" s="107"/>
      <c r="G155" s="107"/>
      <c r="H155" s="26"/>
      <c r="I155" s="26"/>
      <c r="J155" s="26"/>
      <c r="K155" s="26"/>
      <c r="L155" s="26"/>
      <c r="M155" s="26"/>
    </row>
    <row r="156" spans="1:13" x14ac:dyDescent="0.25">
      <c r="A156" s="107"/>
      <c r="B156" s="107"/>
      <c r="C156" s="108"/>
      <c r="D156" s="107"/>
      <c r="E156" s="107"/>
      <c r="F156" s="107"/>
      <c r="G156" s="107"/>
      <c r="H156" s="26"/>
      <c r="I156" s="26"/>
      <c r="J156" s="26"/>
      <c r="K156" s="26"/>
      <c r="L156" s="26"/>
      <c r="M156" s="26"/>
    </row>
    <row r="157" spans="1:13" x14ac:dyDescent="0.25">
      <c r="A157" s="107"/>
      <c r="B157" s="107"/>
      <c r="C157" s="108"/>
      <c r="D157" s="107"/>
      <c r="E157" s="107"/>
      <c r="F157" s="107"/>
      <c r="G157" s="107"/>
      <c r="H157" s="26"/>
      <c r="I157" s="26"/>
      <c r="J157" s="26"/>
      <c r="K157" s="26"/>
      <c r="L157" s="26"/>
      <c r="M157" s="26"/>
    </row>
    <row r="158" spans="1:13" x14ac:dyDescent="0.25">
      <c r="A158" s="107"/>
      <c r="B158" s="107"/>
      <c r="C158" s="108"/>
      <c r="D158" s="107"/>
      <c r="E158" s="107"/>
      <c r="F158" s="107"/>
      <c r="G158" s="107"/>
      <c r="H158" s="26"/>
      <c r="I158" s="26"/>
      <c r="J158" s="26"/>
      <c r="K158" s="26"/>
      <c r="L158" s="26"/>
      <c r="M158" s="26"/>
    </row>
    <row r="159" spans="1:13" x14ac:dyDescent="0.25">
      <c r="A159" s="107"/>
      <c r="B159" s="107"/>
      <c r="C159" s="108"/>
      <c r="D159" s="107"/>
      <c r="E159" s="107"/>
      <c r="F159" s="107"/>
      <c r="G159" s="107"/>
      <c r="H159" s="26"/>
      <c r="I159" s="26"/>
      <c r="J159" s="26"/>
      <c r="K159" s="26"/>
      <c r="L159" s="26"/>
      <c r="M159" s="26"/>
    </row>
    <row r="160" spans="1:13" x14ac:dyDescent="0.25">
      <c r="A160" s="107"/>
      <c r="B160" s="107"/>
      <c r="C160" s="108"/>
      <c r="D160" s="107"/>
      <c r="E160" s="107"/>
      <c r="F160" s="107"/>
      <c r="G160" s="107"/>
      <c r="H160" s="26"/>
      <c r="I160" s="26"/>
      <c r="J160" s="26"/>
      <c r="K160" s="26"/>
      <c r="L160" s="26"/>
      <c r="M160" s="26"/>
    </row>
    <row r="161" spans="1:13" x14ac:dyDescent="0.25">
      <c r="A161" s="107"/>
      <c r="B161" s="107"/>
      <c r="C161" s="108"/>
      <c r="D161" s="107"/>
      <c r="E161" s="107"/>
      <c r="F161" s="107"/>
      <c r="G161" s="107"/>
      <c r="H161" s="26"/>
      <c r="I161" s="26"/>
      <c r="J161" s="26"/>
      <c r="K161" s="26"/>
      <c r="L161" s="26"/>
      <c r="M161" s="26"/>
    </row>
    <row r="162" spans="1:13" x14ac:dyDescent="0.25">
      <c r="A162" s="107"/>
      <c r="B162" s="111"/>
      <c r="C162" s="108"/>
      <c r="D162" s="107"/>
      <c r="E162" s="107"/>
      <c r="F162" s="107"/>
      <c r="G162" s="107"/>
      <c r="H162" s="26"/>
      <c r="I162" s="26"/>
      <c r="J162" s="26"/>
      <c r="K162" s="26"/>
      <c r="L162" s="26"/>
      <c r="M162" s="26"/>
    </row>
    <row r="163" spans="1:13" x14ac:dyDescent="0.25">
      <c r="A163" s="107"/>
      <c r="B163" s="107"/>
      <c r="C163" s="108"/>
      <c r="D163" s="107"/>
      <c r="E163" s="107"/>
      <c r="F163" s="107"/>
      <c r="G163" s="107"/>
      <c r="H163" s="26"/>
      <c r="I163" s="26"/>
      <c r="J163" s="26"/>
      <c r="K163" s="26"/>
      <c r="L163" s="26"/>
      <c r="M163" s="26"/>
    </row>
    <row r="164" spans="1:13" x14ac:dyDescent="0.25">
      <c r="A164" s="107"/>
      <c r="B164" s="107"/>
      <c r="C164" s="108"/>
      <c r="D164" s="107"/>
      <c r="E164" s="107"/>
      <c r="F164" s="107"/>
      <c r="G164" s="107"/>
      <c r="H164" s="26"/>
      <c r="I164" s="26"/>
      <c r="J164" s="26"/>
      <c r="K164" s="26"/>
      <c r="L164" s="26"/>
      <c r="M164" s="26"/>
    </row>
    <row r="165" spans="1:13" x14ac:dyDescent="0.25">
      <c r="A165" s="107"/>
      <c r="B165" s="107"/>
      <c r="C165" s="108"/>
      <c r="D165" s="107"/>
      <c r="E165" s="107"/>
      <c r="F165" s="107"/>
      <c r="G165" s="107"/>
      <c r="H165" s="26"/>
      <c r="I165" s="26"/>
      <c r="J165" s="26"/>
      <c r="K165" s="26"/>
      <c r="L165" s="26"/>
      <c r="M165" s="26"/>
    </row>
    <row r="166" spans="1:13" x14ac:dyDescent="0.25">
      <c r="A166" s="107"/>
      <c r="B166" s="107"/>
      <c r="C166" s="108"/>
      <c r="D166" s="107"/>
      <c r="E166" s="107"/>
      <c r="F166" s="107"/>
      <c r="G166" s="107"/>
      <c r="H166" s="26"/>
      <c r="I166" s="26"/>
      <c r="J166" s="26"/>
      <c r="K166" s="26"/>
      <c r="L166" s="26"/>
      <c r="M166" s="26"/>
    </row>
    <row r="167" spans="1:13" x14ac:dyDescent="0.25">
      <c r="A167" s="107"/>
      <c r="B167" s="107"/>
      <c r="C167" s="107"/>
      <c r="D167" s="107"/>
      <c r="E167" s="107"/>
      <c r="F167" s="107"/>
      <c r="G167" s="107"/>
      <c r="H167" s="26"/>
      <c r="I167" s="26"/>
      <c r="J167" s="26"/>
      <c r="K167" s="26"/>
      <c r="L167" s="26"/>
      <c r="M167" s="26"/>
    </row>
    <row r="168" spans="1:13" x14ac:dyDescent="0.25">
      <c r="A168" s="107"/>
      <c r="B168" s="107"/>
      <c r="C168" s="107"/>
      <c r="D168" s="107"/>
      <c r="E168" s="107"/>
      <c r="F168" s="107"/>
      <c r="G168" s="107"/>
      <c r="H168" s="26"/>
      <c r="I168" s="26"/>
      <c r="J168" s="26"/>
      <c r="K168" s="26"/>
      <c r="L168" s="26"/>
      <c r="M168" s="26"/>
    </row>
    <row r="169" spans="1:13" x14ac:dyDescent="0.25">
      <c r="A169" s="111"/>
      <c r="B169" s="107"/>
      <c r="C169" s="108"/>
      <c r="D169" s="107"/>
      <c r="E169" s="107"/>
      <c r="F169" s="106"/>
      <c r="G169" s="107"/>
      <c r="H169" s="26"/>
      <c r="I169" s="26"/>
      <c r="J169" s="26"/>
      <c r="K169" s="26"/>
      <c r="L169" s="26"/>
      <c r="M169" s="26"/>
    </row>
    <row r="170" spans="1:13" x14ac:dyDescent="0.25">
      <c r="A170" s="107"/>
      <c r="B170" s="107"/>
      <c r="C170" s="108"/>
      <c r="D170" s="107"/>
      <c r="E170" s="107"/>
      <c r="F170" s="107"/>
      <c r="G170" s="107"/>
      <c r="H170" s="26"/>
      <c r="I170" s="26"/>
      <c r="J170" s="26"/>
      <c r="K170" s="26"/>
      <c r="L170" s="26"/>
      <c r="M170" s="26"/>
    </row>
    <row r="171" spans="1:13" x14ac:dyDescent="0.25">
      <c r="A171" s="107"/>
      <c r="B171" s="107"/>
      <c r="C171" s="108"/>
      <c r="D171" s="107"/>
      <c r="E171" s="107"/>
      <c r="F171" s="107"/>
      <c r="G171" s="107"/>
      <c r="H171" s="26"/>
      <c r="I171" s="26"/>
      <c r="J171" s="26"/>
      <c r="K171" s="26"/>
      <c r="L171" s="26"/>
      <c r="M171" s="26"/>
    </row>
    <row r="172" spans="1:13" x14ac:dyDescent="0.25">
      <c r="A172" s="107"/>
      <c r="B172" s="107"/>
      <c r="C172" s="108"/>
      <c r="D172" s="107"/>
      <c r="E172" s="107"/>
      <c r="F172" s="107"/>
      <c r="G172" s="107"/>
      <c r="H172" s="26"/>
      <c r="I172" s="26"/>
      <c r="J172" s="26"/>
      <c r="K172" s="26"/>
      <c r="L172" s="26"/>
      <c r="M172" s="26"/>
    </row>
    <row r="173" spans="1:13" x14ac:dyDescent="0.25">
      <c r="A173" s="107"/>
      <c r="B173" s="107"/>
      <c r="C173" s="108"/>
      <c r="D173" s="107"/>
      <c r="E173" s="107"/>
      <c r="F173" s="107"/>
      <c r="G173" s="107"/>
      <c r="H173" s="26"/>
      <c r="I173" s="26"/>
      <c r="J173" s="26"/>
      <c r="K173" s="26"/>
      <c r="L173" s="26"/>
      <c r="M173" s="26"/>
    </row>
    <row r="174" spans="1:13" x14ac:dyDescent="0.25">
      <c r="A174" s="107"/>
      <c r="B174" s="107"/>
      <c r="C174" s="108"/>
      <c r="D174" s="107"/>
      <c r="E174" s="107"/>
      <c r="F174" s="107"/>
      <c r="G174" s="107"/>
      <c r="H174" s="26"/>
      <c r="I174" s="26"/>
      <c r="J174" s="26"/>
      <c r="K174" s="26"/>
      <c r="L174" s="26"/>
      <c r="M174" s="26"/>
    </row>
    <row r="175" spans="1:13" x14ac:dyDescent="0.25">
      <c r="A175" s="107"/>
      <c r="B175" s="107"/>
      <c r="C175" s="108"/>
      <c r="D175" s="107"/>
      <c r="E175" s="107"/>
      <c r="F175" s="107"/>
      <c r="G175" s="107"/>
      <c r="H175" s="26"/>
      <c r="I175" s="26"/>
      <c r="J175" s="26"/>
      <c r="K175" s="26"/>
      <c r="L175" s="26"/>
      <c r="M175" s="26"/>
    </row>
    <row r="176" spans="1:13" x14ac:dyDescent="0.25">
      <c r="A176" s="107"/>
      <c r="B176" s="107"/>
      <c r="C176" s="108"/>
      <c r="D176" s="107"/>
      <c r="E176" s="107"/>
      <c r="F176" s="107"/>
      <c r="G176" s="107"/>
      <c r="H176" s="26"/>
      <c r="I176" s="26"/>
      <c r="J176" s="26"/>
      <c r="K176" s="26"/>
      <c r="L176" s="26"/>
      <c r="M176" s="26"/>
    </row>
    <row r="177" spans="1:13" x14ac:dyDescent="0.25">
      <c r="A177" s="107"/>
      <c r="B177" s="107"/>
      <c r="C177" s="108"/>
      <c r="D177" s="107"/>
      <c r="E177" s="107"/>
      <c r="F177" s="107"/>
      <c r="G177" s="107"/>
      <c r="H177" s="26"/>
      <c r="I177" s="26"/>
      <c r="J177" s="26"/>
      <c r="K177" s="26"/>
      <c r="L177" s="26"/>
      <c r="M177" s="26"/>
    </row>
    <row r="178" spans="1:13" x14ac:dyDescent="0.25">
      <c r="A178" s="107"/>
      <c r="B178" s="107"/>
      <c r="C178" s="108"/>
      <c r="D178" s="107"/>
      <c r="E178" s="107"/>
      <c r="F178" s="107"/>
      <c r="G178" s="107"/>
      <c r="H178" s="26"/>
      <c r="I178" s="26"/>
      <c r="J178" s="26"/>
      <c r="K178" s="26"/>
      <c r="L178" s="26"/>
      <c r="M178" s="26"/>
    </row>
    <row r="179" spans="1:13" x14ac:dyDescent="0.25">
      <c r="A179" s="107"/>
      <c r="B179" s="107"/>
      <c r="C179" s="108"/>
      <c r="D179" s="107"/>
      <c r="E179" s="107"/>
      <c r="F179" s="107"/>
      <c r="G179" s="107"/>
      <c r="H179" s="26"/>
      <c r="I179" s="26"/>
      <c r="J179" s="26"/>
      <c r="K179" s="26"/>
      <c r="L179" s="26"/>
      <c r="M179" s="26"/>
    </row>
    <row r="180" spans="1:13" x14ac:dyDescent="0.25">
      <c r="A180" s="107"/>
      <c r="B180" s="107"/>
      <c r="C180" s="108"/>
      <c r="D180" s="107"/>
      <c r="E180" s="107"/>
      <c r="F180" s="107"/>
      <c r="G180" s="107"/>
      <c r="H180" s="26"/>
      <c r="I180" s="26"/>
      <c r="J180" s="26"/>
      <c r="K180" s="26"/>
      <c r="L180" s="26"/>
      <c r="M180" s="26"/>
    </row>
    <row r="181" spans="1:13" x14ac:dyDescent="0.25">
      <c r="A181" s="107"/>
      <c r="B181" s="107"/>
      <c r="C181" s="108"/>
      <c r="D181" s="107"/>
      <c r="E181" s="107"/>
      <c r="F181" s="107"/>
      <c r="G181" s="107"/>
      <c r="H181" s="26"/>
      <c r="I181" s="26"/>
      <c r="J181" s="26"/>
      <c r="K181" s="26"/>
      <c r="L181" s="26"/>
      <c r="M181" s="26"/>
    </row>
    <row r="182" spans="1:13" x14ac:dyDescent="0.25">
      <c r="A182" s="107"/>
      <c r="B182" s="107"/>
      <c r="C182" s="108"/>
      <c r="D182" s="107"/>
      <c r="E182" s="107"/>
      <c r="F182" s="107"/>
      <c r="G182" s="107"/>
      <c r="H182" s="26"/>
      <c r="I182" s="26"/>
      <c r="J182" s="26"/>
      <c r="K182" s="26"/>
      <c r="L182" s="26"/>
      <c r="M182" s="26"/>
    </row>
    <row r="183" spans="1:13" x14ac:dyDescent="0.25">
      <c r="A183" s="107"/>
      <c r="B183" s="107"/>
      <c r="C183" s="108"/>
      <c r="D183" s="107"/>
      <c r="E183" s="107"/>
      <c r="F183" s="107"/>
      <c r="G183" s="107"/>
      <c r="H183" s="26"/>
      <c r="I183" s="26"/>
      <c r="J183" s="26"/>
      <c r="K183" s="26"/>
      <c r="L183" s="26"/>
      <c r="M183" s="26"/>
    </row>
    <row r="184" spans="1:13" x14ac:dyDescent="0.25">
      <c r="A184" s="107"/>
      <c r="B184" s="107"/>
      <c r="C184" s="108"/>
      <c r="D184" s="107"/>
      <c r="E184" s="107"/>
      <c r="F184" s="107"/>
      <c r="G184" s="107"/>
      <c r="H184" s="26"/>
      <c r="I184" s="26"/>
      <c r="J184" s="26"/>
      <c r="K184" s="26"/>
      <c r="L184" s="26"/>
      <c r="M184" s="26"/>
    </row>
    <row r="185" spans="1:13" x14ac:dyDescent="0.25">
      <c r="A185" s="107"/>
      <c r="B185" s="107"/>
      <c r="C185" s="108"/>
      <c r="D185" s="107"/>
      <c r="E185" s="107"/>
      <c r="F185" s="107"/>
      <c r="G185" s="107"/>
      <c r="H185" s="26"/>
      <c r="I185" s="26"/>
      <c r="J185" s="26"/>
      <c r="K185" s="26"/>
      <c r="L185" s="26"/>
      <c r="M185" s="26"/>
    </row>
    <row r="186" spans="1:13" x14ac:dyDescent="0.25">
      <c r="A186" s="107"/>
      <c r="B186" s="107"/>
      <c r="C186" s="108"/>
      <c r="D186" s="107"/>
      <c r="E186" s="107"/>
      <c r="F186" s="107"/>
      <c r="G186" s="107"/>
      <c r="H186" s="26"/>
      <c r="I186" s="26"/>
      <c r="J186" s="26"/>
      <c r="K186" s="26"/>
      <c r="L186" s="26"/>
      <c r="M186" s="26"/>
    </row>
    <row r="187" spans="1:13" x14ac:dyDescent="0.25">
      <c r="A187" s="107"/>
      <c r="B187" s="107"/>
      <c r="C187" s="108"/>
      <c r="D187" s="107"/>
      <c r="E187" s="107"/>
      <c r="F187" s="107"/>
      <c r="G187" s="107"/>
      <c r="H187" s="26"/>
      <c r="I187" s="26"/>
      <c r="J187" s="26"/>
      <c r="K187" s="26"/>
      <c r="L187" s="26"/>
      <c r="M187" s="26"/>
    </row>
    <row r="188" spans="1:13" x14ac:dyDescent="0.25">
      <c r="A188" s="107"/>
      <c r="B188" s="107"/>
      <c r="C188" s="108"/>
      <c r="D188" s="107"/>
      <c r="E188" s="107"/>
      <c r="F188" s="107"/>
      <c r="G188" s="107"/>
      <c r="H188" s="26"/>
      <c r="I188" s="26"/>
      <c r="J188" s="26"/>
      <c r="K188" s="26"/>
      <c r="L188" s="26"/>
      <c r="M188" s="26"/>
    </row>
    <row r="189" spans="1:13" x14ac:dyDescent="0.25">
      <c r="A189" s="107"/>
      <c r="B189" s="107"/>
      <c r="C189" s="108"/>
      <c r="D189" s="107"/>
      <c r="E189" s="107"/>
      <c r="F189" s="107"/>
      <c r="G189" s="107"/>
      <c r="H189" s="26"/>
      <c r="I189" s="26"/>
      <c r="J189" s="26"/>
      <c r="K189" s="26"/>
      <c r="L189" s="26"/>
      <c r="M189" s="26"/>
    </row>
    <row r="190" spans="1:13" x14ac:dyDescent="0.25">
      <c r="A190" s="107"/>
      <c r="B190" s="107"/>
      <c r="C190" s="107"/>
      <c r="D190" s="107"/>
      <c r="E190" s="107"/>
      <c r="F190" s="107"/>
      <c r="G190" s="107"/>
      <c r="H190" s="26"/>
      <c r="I190" s="26"/>
      <c r="J190" s="26"/>
      <c r="K190" s="26"/>
      <c r="L190" s="26"/>
      <c r="M190" s="26"/>
    </row>
    <row r="191" spans="1:13" x14ac:dyDescent="0.25">
      <c r="A191" s="107"/>
      <c r="B191" s="107"/>
      <c r="C191" s="107"/>
      <c r="D191" s="107"/>
      <c r="E191" s="107"/>
      <c r="F191" s="107"/>
      <c r="G191" s="107"/>
      <c r="H191" s="26"/>
      <c r="I191" s="26"/>
      <c r="J191" s="26"/>
      <c r="K191" s="26"/>
      <c r="L191" s="26"/>
      <c r="M191" s="26"/>
    </row>
    <row r="192" spans="1:13" x14ac:dyDescent="0.25">
      <c r="A192" s="107"/>
      <c r="B192" s="107"/>
      <c r="C192" s="108"/>
      <c r="D192" s="107"/>
      <c r="E192" s="107"/>
      <c r="F192" s="106"/>
      <c r="G192" s="107"/>
      <c r="H192" s="26"/>
      <c r="I192" s="26"/>
      <c r="J192" s="26"/>
      <c r="K192" s="26"/>
      <c r="L192" s="26"/>
      <c r="M192" s="26"/>
    </row>
    <row r="193" spans="1:13" x14ac:dyDescent="0.25">
      <c r="A193" s="107"/>
      <c r="B193" s="107"/>
      <c r="C193" s="108"/>
      <c r="D193" s="107"/>
      <c r="E193" s="107"/>
      <c r="F193" s="107"/>
      <c r="G193" s="107"/>
      <c r="H193" s="26"/>
      <c r="I193" s="26"/>
      <c r="J193" s="26"/>
      <c r="K193" s="26"/>
      <c r="L193" s="26"/>
      <c r="M193" s="26"/>
    </row>
    <row r="194" spans="1:13" x14ac:dyDescent="0.25">
      <c r="A194" s="26"/>
      <c r="B194" s="26"/>
      <c r="C194" s="40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spans="1:13" x14ac:dyDescent="0.25">
      <c r="A195" s="26"/>
      <c r="B195" s="26"/>
      <c r="C195" s="26"/>
      <c r="D195" s="26"/>
      <c r="E195" s="26"/>
      <c r="F195" s="26"/>
    </row>
    <row r="196" spans="1:13" x14ac:dyDescent="0.25">
      <c r="A196" s="26"/>
      <c r="B196" s="26"/>
      <c r="C196" s="26"/>
      <c r="D196" s="26"/>
      <c r="E196" s="26"/>
      <c r="F196" s="26"/>
    </row>
    <row r="197" spans="1:13" x14ac:dyDescent="0.25">
      <c r="A197" s="26"/>
      <c r="B197" s="26"/>
      <c r="C197" s="26"/>
      <c r="D197" s="26"/>
      <c r="E197" s="26"/>
      <c r="F197" s="26"/>
    </row>
  </sheetData>
  <mergeCells count="4">
    <mergeCell ref="C1:H1"/>
    <mergeCell ref="F7:H7"/>
    <mergeCell ref="F6:G6"/>
    <mergeCell ref="A8:H8"/>
  </mergeCells>
  <conditionalFormatting sqref="C123:C125 C116 C121">
    <cfRule type="expression" dxfId="13" priority="3" stopIfTrue="1">
      <formula>AND($A116&lt;&gt;"COMPOSICAO",$A116&lt;&gt;"INSUMO",$A116&lt;&gt;"")</formula>
    </cfRule>
    <cfRule type="expression" dxfId="12" priority="4" stopIfTrue="1">
      <formula>AND(OR($A116="COMPOSICAO",$A116="INSUMO",$A116&lt;&gt;""),$A116&lt;&gt;"")</formula>
    </cfRule>
  </conditionalFormatting>
  <conditionalFormatting sqref="B121">
    <cfRule type="expression" dxfId="11" priority="5" stopIfTrue="1">
      <formula>AND($A122&lt;&gt;"COMPOSICAO",$A122&lt;&gt;"INSUMO",$A122&lt;&gt;"")</formula>
    </cfRule>
    <cfRule type="expression" dxfId="10" priority="6" stopIfTrue="1">
      <formula>AND(OR($A122="COMPOSICAO",$A122="INSUMO",$A122&lt;&gt;""),$A122&lt;&gt;"")</formula>
    </cfRule>
  </conditionalFormatting>
  <conditionalFormatting sqref="C119:C120">
    <cfRule type="expression" dxfId="9" priority="1" stopIfTrue="1">
      <formula>AND($A127&lt;&gt;"COMPOSICAO",$A127&lt;&gt;"INSUMO",$A127&lt;&gt;"")</formula>
    </cfRule>
    <cfRule type="expression" dxfId="8" priority="2" stopIfTrue="1">
      <formula>AND(OR($A127="COMPOSICAO",$A127="INSUMO",$A127&lt;&gt;""),$A127&lt;&gt;"")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Width="0" fitToHeight="0" orientation="landscape" r:id="rId1"/>
  <headerFooter differentFirst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A4" sqref="A4"/>
    </sheetView>
  </sheetViews>
  <sheetFormatPr defaultRowHeight="15" x14ac:dyDescent="0.25"/>
  <cols>
    <col min="1" max="1" width="21.85546875" customWidth="1"/>
    <col min="2" max="2" width="31.85546875" customWidth="1"/>
    <col min="3" max="3" width="12.28515625" bestFit="1" customWidth="1"/>
    <col min="4" max="4" width="7.28515625" bestFit="1" customWidth="1"/>
    <col min="5" max="5" width="12.28515625" bestFit="1" customWidth="1"/>
    <col min="6" max="6" width="11.85546875" customWidth="1"/>
    <col min="7" max="7" width="12" customWidth="1"/>
    <col min="8" max="8" width="7.28515625" bestFit="1" customWidth="1"/>
    <col min="9" max="9" width="12.28515625" bestFit="1" customWidth="1"/>
  </cols>
  <sheetData>
    <row r="1" spans="1:9" ht="15.75" x14ac:dyDescent="0.25">
      <c r="A1" s="272" t="s">
        <v>12</v>
      </c>
      <c r="B1" s="273"/>
      <c r="C1" s="273"/>
      <c r="D1" s="273"/>
      <c r="E1" s="274"/>
      <c r="F1" s="274"/>
      <c r="G1" s="274"/>
      <c r="H1" s="74"/>
      <c r="I1" s="75"/>
    </row>
    <row r="2" spans="1:9" x14ac:dyDescent="0.25">
      <c r="A2" s="96" t="s">
        <v>13</v>
      </c>
      <c r="B2" s="275" t="s">
        <v>128</v>
      </c>
      <c r="C2" s="275"/>
      <c r="D2" s="275"/>
      <c r="E2" s="275"/>
      <c r="F2" s="89"/>
      <c r="G2" s="90"/>
      <c r="H2" s="77"/>
      <c r="I2" s="97"/>
    </row>
    <row r="3" spans="1:9" x14ac:dyDescent="0.25">
      <c r="A3" s="98" t="s">
        <v>129</v>
      </c>
      <c r="B3" s="92"/>
      <c r="C3" s="43"/>
      <c r="D3" s="43"/>
      <c r="E3" s="44"/>
      <c r="F3" s="45"/>
      <c r="G3" s="88"/>
      <c r="H3" s="26"/>
      <c r="I3" s="76"/>
    </row>
    <row r="4" spans="1:9" x14ac:dyDescent="0.25">
      <c r="A4" s="96" t="s">
        <v>14</v>
      </c>
      <c r="B4" s="129"/>
      <c r="C4" s="129"/>
      <c r="D4" s="91"/>
      <c r="E4" s="93"/>
      <c r="F4" s="94" t="s">
        <v>15</v>
      </c>
      <c r="G4" s="95">
        <v>44562</v>
      </c>
      <c r="H4" s="26"/>
      <c r="I4" s="76"/>
    </row>
    <row r="5" spans="1:9" x14ac:dyDescent="0.25">
      <c r="A5" s="96" t="s">
        <v>16</v>
      </c>
      <c r="B5" s="129"/>
      <c r="C5" s="129"/>
      <c r="D5" s="91"/>
      <c r="E5" s="276"/>
      <c r="F5" s="276"/>
      <c r="G5" s="276"/>
      <c r="H5" s="276"/>
      <c r="I5" s="277"/>
    </row>
    <row r="6" spans="1:9" ht="15.75" thickBot="1" x14ac:dyDescent="0.3">
      <c r="A6" s="99" t="s">
        <v>17</v>
      </c>
      <c r="B6" s="100">
        <v>0.28820000000000001</v>
      </c>
      <c r="C6" s="46"/>
      <c r="D6" s="47" t="s">
        <v>18</v>
      </c>
      <c r="E6" s="278"/>
      <c r="F6" s="278"/>
      <c r="G6" s="278"/>
      <c r="H6" s="278"/>
      <c r="I6" s="279"/>
    </row>
    <row r="7" spans="1:9" ht="18.75" thickBot="1" x14ac:dyDescent="0.3">
      <c r="A7" s="48"/>
      <c r="B7" s="48"/>
      <c r="C7" s="48"/>
      <c r="D7" s="48"/>
      <c r="E7" s="48"/>
      <c r="F7" s="48"/>
      <c r="G7" s="48"/>
    </row>
    <row r="8" spans="1:9" x14ac:dyDescent="0.25">
      <c r="A8" s="280" t="s">
        <v>19</v>
      </c>
      <c r="B8" s="281"/>
      <c r="C8" s="281"/>
      <c r="D8" s="281"/>
      <c r="E8" s="281"/>
      <c r="F8" s="281"/>
      <c r="G8" s="281"/>
      <c r="H8" s="74"/>
      <c r="I8" s="75"/>
    </row>
    <row r="9" spans="1:9" x14ac:dyDescent="0.25">
      <c r="A9" s="282"/>
      <c r="B9" s="283"/>
      <c r="C9" s="283"/>
      <c r="D9" s="283"/>
      <c r="E9" s="283"/>
      <c r="F9" s="283"/>
      <c r="G9" s="283"/>
      <c r="H9" s="26"/>
      <c r="I9" s="76"/>
    </row>
    <row r="10" spans="1:9" x14ac:dyDescent="0.25">
      <c r="A10" s="284" t="s">
        <v>0</v>
      </c>
      <c r="B10" s="285" t="s">
        <v>20</v>
      </c>
      <c r="C10" s="286" t="s">
        <v>21</v>
      </c>
      <c r="D10" s="287" t="s">
        <v>22</v>
      </c>
      <c r="E10" s="288"/>
      <c r="F10" s="288"/>
      <c r="G10" s="288"/>
      <c r="H10" s="288"/>
      <c r="I10" s="289"/>
    </row>
    <row r="11" spans="1:9" x14ac:dyDescent="0.25">
      <c r="A11" s="284"/>
      <c r="B11" s="285"/>
      <c r="C11" s="286"/>
      <c r="D11" s="290" t="s">
        <v>23</v>
      </c>
      <c r="E11" s="290"/>
      <c r="F11" s="291" t="s">
        <v>24</v>
      </c>
      <c r="G11" s="292"/>
      <c r="H11" s="270" t="s">
        <v>28</v>
      </c>
      <c r="I11" s="271"/>
    </row>
    <row r="12" spans="1:9" x14ac:dyDescent="0.25">
      <c r="A12" s="284"/>
      <c r="B12" s="285"/>
      <c r="C12" s="286"/>
      <c r="D12" s="62" t="s">
        <v>5</v>
      </c>
      <c r="E12" s="63" t="s">
        <v>25</v>
      </c>
      <c r="F12" s="49" t="s">
        <v>5</v>
      </c>
      <c r="G12" s="82" t="s">
        <v>25</v>
      </c>
      <c r="H12" s="83" t="s">
        <v>5</v>
      </c>
      <c r="I12" s="84" t="s">
        <v>25</v>
      </c>
    </row>
    <row r="13" spans="1:9" x14ac:dyDescent="0.25">
      <c r="A13" s="70">
        <v>1</v>
      </c>
      <c r="B13" s="133" t="s">
        <v>33</v>
      </c>
      <c r="C13" s="71">
        <f>SUM('PLANILHA CÂMARA MUNICIPAL'!H14,'PLANILHA CÂMARA MUNICIPAL'!H32,'PLANILHA CÂMARA MUNICIPAL'!H47,'PLANILHA CÂMARA MUNICIPAL'!H59,'PLANILHA CÂMARA MUNICIPAL'!H76,'PLANILHA CÂMARA MUNICIPAL'!H93)</f>
        <v>193765.06159920001</v>
      </c>
      <c r="D13" s="72">
        <v>0.25</v>
      </c>
      <c r="E13" s="73">
        <f>D13*C13</f>
        <v>48441.265399800002</v>
      </c>
      <c r="F13" s="78">
        <v>0.5</v>
      </c>
      <c r="G13" s="51">
        <f t="shared" ref="G13:G21" si="0">F13*C13</f>
        <v>96882.530799600005</v>
      </c>
      <c r="H13" s="64">
        <v>0.25</v>
      </c>
      <c r="I13" s="85">
        <f>H13*C13</f>
        <v>48441.265399800002</v>
      </c>
    </row>
    <row r="14" spans="1:9" x14ac:dyDescent="0.25">
      <c r="A14" s="70">
        <v>2</v>
      </c>
      <c r="B14" s="133" t="s">
        <v>29</v>
      </c>
      <c r="C14" s="71">
        <f>SUM('PLANILHA CÂMARA MUNICIPAL'!H20,'PLANILHA CÂMARA MUNICIPAL'!H62,'PLANILHA CÂMARA MUNICIPAL'!H82,'PLANILHA CÂMARA MUNICIPAL'!H100)</f>
        <v>12995.923641660002</v>
      </c>
      <c r="D14" s="72">
        <v>0.4</v>
      </c>
      <c r="E14" s="73">
        <f>D14*C14</f>
        <v>5198.3694566640006</v>
      </c>
      <c r="F14" s="78">
        <v>0.3</v>
      </c>
      <c r="G14" s="51">
        <f t="shared" si="0"/>
        <v>3898.7770924980005</v>
      </c>
      <c r="H14" s="64">
        <v>0.3</v>
      </c>
      <c r="I14" s="85">
        <f>H14*C14</f>
        <v>3898.7770924980005</v>
      </c>
    </row>
    <row r="15" spans="1:9" x14ac:dyDescent="0.25">
      <c r="A15" s="70">
        <v>3</v>
      </c>
      <c r="B15" s="132" t="s">
        <v>70</v>
      </c>
      <c r="C15" s="71">
        <f>SUM('PLANILHA CÂMARA MUNICIPAL'!H25,'PLANILHA CÂMARA MUNICIPAL'!H40,'PLANILHA CÂMARA MUNICIPAL'!H52,'PLANILHA CÂMARA MUNICIPAL'!H70,'PLANILHA CÂMARA MUNICIPAL'!H87,'PLANILHA CÂMARA MUNICIPAL'!H108)</f>
        <v>34765.238758079999</v>
      </c>
      <c r="D15" s="72">
        <v>0.15</v>
      </c>
      <c r="E15" s="73">
        <f>D15*C15</f>
        <v>5214.7858137119993</v>
      </c>
      <c r="F15" s="78">
        <v>0.45</v>
      </c>
      <c r="G15" s="51">
        <f>F15*C15</f>
        <v>15644.357441136</v>
      </c>
      <c r="H15" s="64">
        <v>0.4</v>
      </c>
      <c r="I15" s="85">
        <f>H15*C15</f>
        <v>13906.095503232</v>
      </c>
    </row>
    <row r="16" spans="1:9" x14ac:dyDescent="0.25">
      <c r="A16" s="128">
        <v>4</v>
      </c>
      <c r="B16" s="132" t="s">
        <v>102</v>
      </c>
      <c r="C16" s="51">
        <f>SUM('PLANILHA CÂMARA MUNICIPAL'!H35,'PLANILHA CÂMARA MUNICIPAL'!H65)</f>
        <v>11325.300474</v>
      </c>
      <c r="D16" s="64">
        <v>0.3</v>
      </c>
      <c r="E16" s="65">
        <f t="shared" ref="E16" si="1">D16*C16</f>
        <v>3397.5901421999997</v>
      </c>
      <c r="F16" s="79">
        <v>0.3</v>
      </c>
      <c r="G16" s="51">
        <f t="shared" ref="G16" si="2">F16*C16</f>
        <v>3397.5901421999997</v>
      </c>
      <c r="H16" s="64">
        <v>0.4</v>
      </c>
      <c r="I16" s="86">
        <f t="shared" ref="I16" si="3">H16*C16</f>
        <v>4530.1201896000002</v>
      </c>
    </row>
    <row r="17" spans="1:9" x14ac:dyDescent="0.25">
      <c r="A17" s="128"/>
      <c r="B17" s="132"/>
      <c r="C17" s="51"/>
      <c r="D17" s="64"/>
      <c r="E17" s="65">
        <f>D17*C17</f>
        <v>0</v>
      </c>
      <c r="F17" s="79"/>
      <c r="G17" s="51">
        <f>F17*C17</f>
        <v>0</v>
      </c>
      <c r="H17" s="64"/>
      <c r="I17" s="86">
        <f>H17*C17</f>
        <v>0</v>
      </c>
    </row>
    <row r="18" spans="1:9" x14ac:dyDescent="0.25">
      <c r="A18" s="128"/>
      <c r="B18" s="113"/>
      <c r="C18" s="51"/>
      <c r="D18" s="64"/>
      <c r="E18" s="65">
        <f t="shared" ref="E18:E21" si="4">D18*C18</f>
        <v>0</v>
      </c>
      <c r="F18" s="79"/>
      <c r="G18" s="51">
        <f t="shared" si="0"/>
        <v>0</v>
      </c>
      <c r="H18" s="64"/>
      <c r="I18" s="86">
        <f t="shared" ref="I18:I21" si="5">H18*C18</f>
        <v>0</v>
      </c>
    </row>
    <row r="19" spans="1:9" x14ac:dyDescent="0.25">
      <c r="A19" s="128"/>
      <c r="B19" s="50"/>
      <c r="C19" s="51"/>
      <c r="D19" s="64"/>
      <c r="E19" s="65">
        <f t="shared" si="4"/>
        <v>0</v>
      </c>
      <c r="F19" s="79"/>
      <c r="G19" s="51">
        <f t="shared" si="0"/>
        <v>0</v>
      </c>
      <c r="H19" s="64"/>
      <c r="I19" s="86">
        <f t="shared" si="5"/>
        <v>0</v>
      </c>
    </row>
    <row r="20" spans="1:9" x14ac:dyDescent="0.25">
      <c r="A20" s="128"/>
      <c r="B20" s="50"/>
      <c r="C20" s="51"/>
      <c r="D20" s="64"/>
      <c r="E20" s="65">
        <f t="shared" si="4"/>
        <v>0</v>
      </c>
      <c r="F20" s="79"/>
      <c r="G20" s="51">
        <f t="shared" si="0"/>
        <v>0</v>
      </c>
      <c r="H20" s="64"/>
      <c r="I20" s="86">
        <f t="shared" si="5"/>
        <v>0</v>
      </c>
    </row>
    <row r="21" spans="1:9" x14ac:dyDescent="0.25">
      <c r="A21" s="128"/>
      <c r="B21" s="50"/>
      <c r="C21" s="51"/>
      <c r="D21" s="64"/>
      <c r="E21" s="65">
        <f t="shared" si="4"/>
        <v>0</v>
      </c>
      <c r="F21" s="79"/>
      <c r="G21" s="51">
        <f t="shared" si="0"/>
        <v>0</v>
      </c>
      <c r="H21" s="64"/>
      <c r="I21" s="86">
        <f t="shared" si="5"/>
        <v>0</v>
      </c>
    </row>
    <row r="22" spans="1:9" x14ac:dyDescent="0.25">
      <c r="A22" s="128"/>
      <c r="B22" s="50"/>
      <c r="C22" s="51"/>
      <c r="D22" s="64"/>
      <c r="E22" s="65"/>
      <c r="F22" s="79"/>
      <c r="G22" s="51"/>
      <c r="H22" s="64"/>
      <c r="I22" s="86"/>
    </row>
    <row r="23" spans="1:9" x14ac:dyDescent="0.25">
      <c r="A23" s="128"/>
      <c r="B23" s="52" t="s">
        <v>26</v>
      </c>
      <c r="C23" s="53">
        <f>SUM(C13:C22)</f>
        <v>252851.52447293999</v>
      </c>
      <c r="D23" s="66">
        <f>E23/$C$23</f>
        <v>0.24619986350542325</v>
      </c>
      <c r="E23" s="67">
        <f>SUM(E13:E22)</f>
        <v>62252.010812376007</v>
      </c>
      <c r="F23" s="80">
        <f>G23/$C$23</f>
        <v>0.47388781113818207</v>
      </c>
      <c r="G23" s="53">
        <f>SUM(G13:G22)</f>
        <v>119823.25547543401</v>
      </c>
      <c r="H23" s="66">
        <f>I23/$C$23</f>
        <v>0.27991232535639482</v>
      </c>
      <c r="I23" s="87">
        <f>SUM(I13:I22)</f>
        <v>70776.258185130006</v>
      </c>
    </row>
    <row r="24" spans="1:9" ht="15.75" thickBot="1" x14ac:dyDescent="0.3">
      <c r="A24" s="54"/>
      <c r="B24" s="55" t="s">
        <v>27</v>
      </c>
      <c r="C24" s="56"/>
      <c r="D24" s="68">
        <f>D23</f>
        <v>0.24619986350542325</v>
      </c>
      <c r="E24" s="69">
        <f>E23</f>
        <v>62252.010812376007</v>
      </c>
      <c r="F24" s="81">
        <f>D24+F23</f>
        <v>0.72008767464360535</v>
      </c>
      <c r="G24" s="57">
        <f>E24+G23</f>
        <v>182075.26628781002</v>
      </c>
      <c r="H24" s="68">
        <f>F24+H23</f>
        <v>1.0000000000000002</v>
      </c>
      <c r="I24" s="101">
        <f>G24+I23</f>
        <v>252851.52447294001</v>
      </c>
    </row>
    <row r="25" spans="1:9" x14ac:dyDescent="0.25">
      <c r="A25" s="58"/>
      <c r="B25" s="59"/>
      <c r="C25" s="60"/>
      <c r="D25" s="61"/>
      <c r="E25" s="60"/>
      <c r="F25" s="61"/>
      <c r="G25" s="60"/>
    </row>
    <row r="26" spans="1:9" x14ac:dyDescent="0.25">
      <c r="A26" s="131" t="s">
        <v>117</v>
      </c>
      <c r="B26" s="59"/>
      <c r="C26" s="60"/>
      <c r="D26" s="61"/>
      <c r="E26" s="60"/>
      <c r="F26" s="61"/>
      <c r="G26" s="60"/>
    </row>
    <row r="28" spans="1:9" x14ac:dyDescent="0.25">
      <c r="A28" s="266" t="s">
        <v>38</v>
      </c>
      <c r="B28" s="266"/>
      <c r="C28" s="102"/>
      <c r="D28" s="125"/>
      <c r="E28" s="126"/>
      <c r="F28" s="127"/>
      <c r="G28" s="125"/>
    </row>
    <row r="29" spans="1:9" x14ac:dyDescent="0.25">
      <c r="A29" s="267" t="s">
        <v>36</v>
      </c>
      <c r="B29" s="267"/>
      <c r="C29" s="102"/>
      <c r="D29" s="268" t="s">
        <v>34</v>
      </c>
      <c r="E29" s="268"/>
      <c r="F29" s="268"/>
      <c r="G29" s="268"/>
    </row>
    <row r="30" spans="1:9" x14ac:dyDescent="0.25">
      <c r="A30" s="267" t="s">
        <v>37</v>
      </c>
      <c r="B30" s="267"/>
      <c r="C30" s="102"/>
      <c r="D30" s="269" t="s">
        <v>35</v>
      </c>
      <c r="E30" s="269"/>
      <c r="F30" s="269"/>
      <c r="G30" s="269"/>
    </row>
    <row r="31" spans="1:9" x14ac:dyDescent="0.25">
      <c r="B31" s="120"/>
      <c r="C31" s="102"/>
      <c r="D31" s="103"/>
      <c r="E31" s="121"/>
      <c r="F31" s="122"/>
    </row>
    <row r="32" spans="1:9" x14ac:dyDescent="0.25">
      <c r="B32" s="26"/>
      <c r="C32" s="102"/>
      <c r="E32" s="121"/>
      <c r="F32" s="122"/>
      <c r="G32" s="103"/>
    </row>
    <row r="33" spans="2:7" x14ac:dyDescent="0.25">
      <c r="B33" s="120"/>
      <c r="C33" s="102"/>
      <c r="D33" s="103"/>
      <c r="E33" s="121"/>
      <c r="F33" s="122"/>
      <c r="G33" s="103"/>
    </row>
    <row r="34" spans="2:7" x14ac:dyDescent="0.25">
      <c r="B34" s="120"/>
      <c r="C34" s="102"/>
      <c r="D34" s="103"/>
      <c r="E34" s="121"/>
      <c r="F34" s="122"/>
      <c r="G34" s="103"/>
    </row>
  </sheetData>
  <mergeCells count="16">
    <mergeCell ref="H11:I11"/>
    <mergeCell ref="A1:G1"/>
    <mergeCell ref="B2:E2"/>
    <mergeCell ref="E5:I6"/>
    <mergeCell ref="A8:G9"/>
    <mergeCell ref="A10:A12"/>
    <mergeCell ref="B10:B12"/>
    <mergeCell ref="C10:C12"/>
    <mergeCell ref="D10:I10"/>
    <mergeCell ref="D11:E11"/>
    <mergeCell ref="F11:G11"/>
    <mergeCell ref="A28:B28"/>
    <mergeCell ref="A29:B29"/>
    <mergeCell ref="A30:B30"/>
    <mergeCell ref="D29:G29"/>
    <mergeCell ref="D30:G30"/>
  </mergeCells>
  <conditionalFormatting sqref="B33:B34">
    <cfRule type="expression" dxfId="7" priority="1" stopIfTrue="1">
      <formula>AND($A34&lt;&gt;"COMPOSICAO",$A34&lt;&gt;"INSUMO",$A34&lt;&gt;"")</formula>
    </cfRule>
    <cfRule type="expression" dxfId="6" priority="2" stopIfTrue="1">
      <formula>AND(OR($A34="COMPOSICAO",$A34="INSUMO",$A34&lt;&gt;""),$A34&lt;&gt;"")</formula>
    </cfRule>
  </conditionalFormatting>
  <conditionalFormatting sqref="B31">
    <cfRule type="expression" dxfId="5" priority="5" stopIfTrue="1">
      <formula>AND($A31&lt;&gt;"COMPOSICAO",$A31&lt;&gt;"INSUMO",$A31&lt;&gt;"")</formula>
    </cfRule>
    <cfRule type="expression" dxfId="4" priority="6" stopIfTrue="1">
      <formula>AND(OR($A31="COMPOSICAO",$A31="INSUMO",$A31&lt;&gt;""),$A31&lt;&gt;"")</formula>
    </cfRule>
  </conditionalFormatting>
  <conditionalFormatting sqref="D29 A29:A30">
    <cfRule type="expression" dxfId="3" priority="35" stopIfTrue="1">
      <formula>AND(#REF!&lt;&gt;"COMPOSICAO",#REF!&lt;&gt;"INSUMO",#REF!&lt;&gt;"")</formula>
    </cfRule>
    <cfRule type="expression" dxfId="2" priority="36" stopIfTrue="1">
      <formula>AND(OR(#REF!="COMPOSICAO",#REF!="INSUMO",#REF!&lt;&gt;""),#REF!&lt;&gt;"")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F4" sqref="F4"/>
    </sheetView>
  </sheetViews>
  <sheetFormatPr defaultRowHeight="15" x14ac:dyDescent="0.25"/>
  <cols>
    <col min="4" max="4" width="21" customWidth="1"/>
  </cols>
  <sheetData>
    <row r="1" spans="1:11" ht="24" customHeight="1" thickTop="1" x14ac:dyDescent="0.25">
      <c r="A1" s="294" t="s">
        <v>103</v>
      </c>
      <c r="B1" s="295"/>
      <c r="C1" s="295"/>
      <c r="D1" s="295"/>
      <c r="E1" s="295"/>
      <c r="F1" s="295"/>
      <c r="G1" s="295"/>
      <c r="H1" s="295"/>
      <c r="I1" s="295"/>
      <c r="J1" s="295"/>
      <c r="K1" s="296"/>
    </row>
    <row r="2" spans="1:11" ht="27" customHeight="1" x14ac:dyDescent="0.25">
      <c r="A2" s="297"/>
      <c r="B2" s="298"/>
      <c r="C2" s="298"/>
      <c r="D2" s="298"/>
      <c r="E2" s="298"/>
      <c r="F2" s="298"/>
      <c r="G2" s="298"/>
      <c r="H2" s="298"/>
      <c r="I2" s="298"/>
      <c r="J2" s="298"/>
      <c r="K2" s="299"/>
    </row>
    <row r="3" spans="1:11" x14ac:dyDescent="0.25">
      <c r="A3" s="245" t="s">
        <v>104</v>
      </c>
      <c r="B3" s="26"/>
      <c r="C3" s="26"/>
      <c r="D3" s="26"/>
      <c r="E3" s="26"/>
      <c r="F3" s="26"/>
      <c r="G3" s="26"/>
      <c r="H3" s="26"/>
      <c r="I3" s="26"/>
      <c r="J3" s="26"/>
      <c r="K3" s="244"/>
    </row>
    <row r="4" spans="1:11" ht="15.75" thickBot="1" x14ac:dyDescent="0.3">
      <c r="A4" s="243"/>
      <c r="B4" s="26"/>
      <c r="C4" s="26"/>
      <c r="D4" s="26"/>
      <c r="E4" s="26"/>
      <c r="F4" s="26"/>
      <c r="G4" s="26"/>
      <c r="H4" s="26"/>
      <c r="I4" s="26"/>
      <c r="J4" s="26"/>
      <c r="K4" s="244"/>
    </row>
    <row r="5" spans="1:11" ht="15.75" thickBot="1" x14ac:dyDescent="0.3">
      <c r="A5" s="243"/>
      <c r="B5" s="246">
        <v>5.8999999999999999E-3</v>
      </c>
      <c r="C5" s="26"/>
      <c r="D5" s="26"/>
      <c r="E5" s="26"/>
      <c r="F5" s="26"/>
      <c r="G5" s="26"/>
      <c r="H5" s="26"/>
      <c r="I5" s="26"/>
      <c r="J5" s="26"/>
      <c r="K5" s="244"/>
    </row>
    <row r="6" spans="1:11" x14ac:dyDescent="0.25">
      <c r="A6" s="243"/>
      <c r="B6" s="26"/>
      <c r="C6" s="26"/>
      <c r="D6" s="26"/>
      <c r="E6" s="293"/>
      <c r="F6" s="293"/>
      <c r="G6" s="293"/>
      <c r="H6" s="293"/>
      <c r="I6" s="293"/>
      <c r="J6" s="247"/>
      <c r="K6" s="244"/>
    </row>
    <row r="7" spans="1:11" x14ac:dyDescent="0.25">
      <c r="A7" s="245" t="s">
        <v>105</v>
      </c>
      <c r="B7" s="26"/>
      <c r="C7" s="26"/>
      <c r="D7" s="26"/>
      <c r="E7" s="293"/>
      <c r="F7" s="293"/>
      <c r="G7" s="293"/>
      <c r="H7" s="293"/>
      <c r="I7" s="293"/>
      <c r="J7" s="247"/>
      <c r="K7" s="244"/>
    </row>
    <row r="8" spans="1:11" ht="15.75" thickBot="1" x14ac:dyDescent="0.3">
      <c r="A8" s="243"/>
      <c r="B8" s="26"/>
      <c r="C8" s="26"/>
      <c r="D8" s="26"/>
      <c r="E8" s="293"/>
      <c r="F8" s="293"/>
      <c r="G8" s="293"/>
      <c r="H8" s="293"/>
      <c r="I8" s="293"/>
      <c r="J8" s="247"/>
      <c r="K8" s="244"/>
    </row>
    <row r="9" spans="1:11" ht="15.75" thickBot="1" x14ac:dyDescent="0.3">
      <c r="A9" s="243"/>
      <c r="B9" s="246">
        <v>9.7000000000000003E-3</v>
      </c>
      <c r="C9" s="26"/>
      <c r="D9" s="26"/>
      <c r="E9" s="293"/>
      <c r="F9" s="293"/>
      <c r="G9" s="293"/>
      <c r="H9" s="293"/>
      <c r="I9" s="293"/>
      <c r="J9" s="247"/>
      <c r="K9" s="244"/>
    </row>
    <row r="10" spans="1:11" x14ac:dyDescent="0.25">
      <c r="A10" s="243"/>
      <c r="B10" s="26"/>
      <c r="C10" s="26"/>
      <c r="D10" s="26"/>
      <c r="E10" s="26"/>
      <c r="F10" s="26"/>
      <c r="G10" s="26"/>
      <c r="H10" s="26"/>
      <c r="I10" s="26"/>
      <c r="J10" s="26"/>
      <c r="K10" s="244"/>
    </row>
    <row r="11" spans="1:11" x14ac:dyDescent="0.25">
      <c r="A11" s="243"/>
      <c r="B11" s="26"/>
      <c r="C11" s="26"/>
      <c r="D11" s="26"/>
      <c r="E11" s="26"/>
      <c r="F11" s="26"/>
      <c r="G11" s="26"/>
      <c r="H11" s="26"/>
      <c r="I11" s="26"/>
      <c r="J11" s="26"/>
      <c r="K11" s="244"/>
    </row>
    <row r="12" spans="1:11" x14ac:dyDescent="0.25">
      <c r="A12" s="245" t="s">
        <v>106</v>
      </c>
      <c r="B12" s="26"/>
      <c r="C12" s="26"/>
      <c r="D12" s="26"/>
      <c r="E12" s="26"/>
      <c r="F12" s="26"/>
      <c r="G12" s="26"/>
      <c r="H12" s="26"/>
      <c r="I12" s="26"/>
      <c r="J12" s="26"/>
      <c r="K12" s="244"/>
    </row>
    <row r="13" spans="1:11" ht="15.75" thickBot="1" x14ac:dyDescent="0.3">
      <c r="A13" s="243"/>
      <c r="B13" s="26"/>
      <c r="C13" s="26"/>
      <c r="D13" s="26"/>
      <c r="E13" s="26"/>
      <c r="F13" s="26"/>
      <c r="G13" s="26"/>
      <c r="H13" s="26"/>
      <c r="I13" s="26"/>
      <c r="J13" s="26"/>
      <c r="K13" s="244"/>
    </row>
    <row r="14" spans="1:11" ht="15.75" thickBot="1" x14ac:dyDescent="0.3">
      <c r="A14" s="243"/>
      <c r="B14" s="246">
        <v>0.03</v>
      </c>
      <c r="C14" s="26"/>
      <c r="D14" s="26"/>
      <c r="E14" s="26"/>
      <c r="F14" s="26"/>
      <c r="G14" s="26"/>
      <c r="H14" s="26"/>
      <c r="I14" s="26"/>
      <c r="J14" s="26"/>
      <c r="K14" s="244"/>
    </row>
    <row r="15" spans="1:11" x14ac:dyDescent="0.25">
      <c r="A15" s="243"/>
      <c r="B15" s="26"/>
      <c r="C15" s="26"/>
      <c r="D15" s="26"/>
      <c r="E15" s="26"/>
      <c r="F15" s="26"/>
      <c r="G15" s="26"/>
      <c r="H15" s="26"/>
      <c r="I15" s="26"/>
      <c r="J15" s="26"/>
      <c r="K15" s="244"/>
    </row>
    <row r="16" spans="1:11" x14ac:dyDescent="0.25">
      <c r="A16" s="245" t="s">
        <v>107</v>
      </c>
      <c r="B16" s="26"/>
      <c r="C16" s="26"/>
      <c r="D16" s="26"/>
      <c r="E16" s="26"/>
      <c r="F16" s="26"/>
      <c r="G16" s="26"/>
      <c r="H16" s="26"/>
      <c r="I16" s="26"/>
      <c r="J16" s="26"/>
      <c r="K16" s="244"/>
    </row>
    <row r="17" spans="1:11" ht="15.75" thickBot="1" x14ac:dyDescent="0.3">
      <c r="A17" s="243"/>
      <c r="B17" s="26"/>
      <c r="C17" s="26"/>
      <c r="D17" s="26"/>
      <c r="E17" s="26"/>
      <c r="F17" s="26"/>
      <c r="G17" s="26"/>
      <c r="H17" s="26"/>
      <c r="I17" s="26"/>
      <c r="J17" s="26"/>
      <c r="K17" s="244"/>
    </row>
    <row r="18" spans="1:11" ht="15.75" thickBot="1" x14ac:dyDescent="0.3">
      <c r="A18" s="243"/>
      <c r="B18" s="246">
        <v>6.1600000000000002E-2</v>
      </c>
      <c r="C18" s="26"/>
      <c r="D18" s="26"/>
      <c r="E18" s="26"/>
      <c r="F18" s="26"/>
      <c r="G18" s="26"/>
      <c r="H18" s="26"/>
      <c r="I18" s="26"/>
      <c r="J18" s="26"/>
      <c r="K18" s="244"/>
    </row>
    <row r="19" spans="1:11" x14ac:dyDescent="0.25">
      <c r="A19" s="243"/>
      <c r="B19" s="26"/>
      <c r="C19" s="26"/>
      <c r="D19" s="26"/>
      <c r="E19" s="26"/>
      <c r="F19" s="26"/>
      <c r="G19" s="26"/>
      <c r="H19" s="26"/>
      <c r="I19" s="26"/>
      <c r="J19" s="26"/>
      <c r="K19" s="244"/>
    </row>
    <row r="20" spans="1:11" x14ac:dyDescent="0.25">
      <c r="A20" s="243" t="s">
        <v>108</v>
      </c>
      <c r="B20" s="26"/>
      <c r="C20" s="26"/>
      <c r="D20" s="26"/>
      <c r="E20" s="26"/>
      <c r="F20" s="26"/>
      <c r="G20" s="26"/>
      <c r="H20" s="26"/>
      <c r="I20" s="26"/>
      <c r="J20" s="26"/>
      <c r="K20" s="244"/>
    </row>
    <row r="21" spans="1:11" ht="15.75" thickBot="1" x14ac:dyDescent="0.3">
      <c r="A21" s="243"/>
      <c r="B21" s="26"/>
      <c r="C21" s="26"/>
      <c r="D21" s="26"/>
      <c r="E21" s="26"/>
      <c r="F21" s="26"/>
      <c r="G21" s="26"/>
      <c r="H21" s="26"/>
      <c r="I21" s="26"/>
      <c r="J21" s="26"/>
      <c r="K21" s="244"/>
    </row>
    <row r="22" spans="1:11" ht="15.75" thickBot="1" x14ac:dyDescent="0.3">
      <c r="A22" s="243"/>
      <c r="B22" s="246">
        <v>8.0000000000000002E-3</v>
      </c>
      <c r="C22" s="26"/>
      <c r="D22" s="26"/>
      <c r="E22" s="26"/>
      <c r="F22" s="26"/>
      <c r="G22" s="26"/>
      <c r="H22" s="26"/>
      <c r="I22" s="26"/>
      <c r="J22" s="26"/>
      <c r="K22" s="244"/>
    </row>
    <row r="23" spans="1:11" x14ac:dyDescent="0.25">
      <c r="A23" s="243"/>
      <c r="B23" s="248"/>
      <c r="C23" s="26"/>
      <c r="D23" s="26"/>
      <c r="E23" s="26"/>
      <c r="F23" s="26"/>
      <c r="G23" s="26"/>
      <c r="H23" s="26"/>
      <c r="I23" s="26"/>
      <c r="J23" s="26"/>
      <c r="K23" s="244"/>
    </row>
    <row r="24" spans="1:11" x14ac:dyDescent="0.25">
      <c r="A24" s="243" t="s">
        <v>109</v>
      </c>
      <c r="B24" s="248"/>
      <c r="C24" s="26"/>
      <c r="D24" s="26"/>
      <c r="E24" s="26"/>
      <c r="F24" s="26"/>
      <c r="G24" s="26"/>
      <c r="H24" s="26"/>
      <c r="I24" s="26"/>
      <c r="J24" s="26"/>
      <c r="K24" s="244"/>
    </row>
    <row r="25" spans="1:11" x14ac:dyDescent="0.25">
      <c r="A25" s="243" t="s">
        <v>110</v>
      </c>
      <c r="B25" s="26"/>
      <c r="C25" s="26"/>
      <c r="D25" s="26"/>
      <c r="E25" s="26"/>
      <c r="F25" s="26"/>
      <c r="G25" s="26"/>
      <c r="H25" s="26"/>
      <c r="I25" s="26"/>
      <c r="J25" s="26"/>
      <c r="K25" s="244"/>
    </row>
    <row r="26" spans="1:11" x14ac:dyDescent="0.25">
      <c r="A26" s="243" t="s">
        <v>111</v>
      </c>
      <c r="B26" s="26"/>
      <c r="C26" s="26"/>
      <c r="D26" s="26"/>
      <c r="E26" s="26"/>
      <c r="F26" s="26"/>
      <c r="G26" s="26"/>
      <c r="H26" s="26"/>
      <c r="I26" s="26"/>
      <c r="J26" s="26"/>
      <c r="K26" s="244"/>
    </row>
    <row r="27" spans="1:11" ht="15.75" thickBot="1" x14ac:dyDescent="0.3">
      <c r="A27" s="243"/>
      <c r="B27" s="26"/>
      <c r="C27" s="26"/>
      <c r="D27" s="26"/>
      <c r="E27" s="26"/>
      <c r="F27" s="26"/>
      <c r="G27" s="26"/>
      <c r="H27" s="26"/>
      <c r="I27" s="26"/>
      <c r="J27" s="26"/>
      <c r="K27" s="244"/>
    </row>
    <row r="28" spans="1:11" ht="15.75" thickBot="1" x14ac:dyDescent="0.3">
      <c r="A28" s="243"/>
      <c r="B28" s="26" t="s">
        <v>112</v>
      </c>
      <c r="C28" s="246">
        <v>0.03</v>
      </c>
      <c r="D28" s="40" t="s">
        <v>113</v>
      </c>
      <c r="E28" s="246">
        <v>6.4999999999999997E-3</v>
      </c>
      <c r="F28" s="40" t="s">
        <v>114</v>
      </c>
      <c r="G28" s="246">
        <v>0.05</v>
      </c>
      <c r="H28" s="26"/>
      <c r="I28" s="26"/>
      <c r="J28" s="26"/>
      <c r="K28" s="244"/>
    </row>
    <row r="29" spans="1:11" ht="15.75" thickBot="1" x14ac:dyDescent="0.3">
      <c r="A29" s="243"/>
      <c r="B29" s="26"/>
      <c r="C29" s="26"/>
      <c r="D29" s="26"/>
      <c r="E29" s="26"/>
      <c r="F29" s="26"/>
      <c r="G29" s="26"/>
      <c r="H29" s="26"/>
      <c r="I29" s="26"/>
      <c r="J29" s="26"/>
      <c r="K29" s="244"/>
    </row>
    <row r="30" spans="1:11" ht="15.75" thickBot="1" x14ac:dyDescent="0.3">
      <c r="A30" s="243"/>
      <c r="B30" s="26" t="s">
        <v>115</v>
      </c>
      <c r="C30" s="249">
        <v>4.4999999999999998E-2</v>
      </c>
      <c r="D30" s="26"/>
      <c r="E30" s="26"/>
      <c r="F30" s="26"/>
      <c r="G30" s="26"/>
      <c r="H30" s="26"/>
      <c r="I30" s="26"/>
      <c r="J30" s="26"/>
      <c r="K30" s="244"/>
    </row>
    <row r="31" spans="1:11" x14ac:dyDescent="0.25">
      <c r="A31" s="243"/>
      <c r="B31" s="26"/>
      <c r="C31" s="26"/>
      <c r="D31" s="26"/>
      <c r="E31" s="26"/>
      <c r="F31" s="26"/>
      <c r="G31" s="26"/>
      <c r="H31" s="26"/>
      <c r="I31" s="26"/>
      <c r="J31" s="26"/>
      <c r="K31" s="244"/>
    </row>
    <row r="32" spans="1:11" ht="15.75" thickBot="1" x14ac:dyDescent="0.3">
      <c r="A32" s="243"/>
      <c r="B32" s="26"/>
      <c r="C32" s="26"/>
      <c r="D32" s="26"/>
      <c r="E32" s="26"/>
      <c r="F32" s="26"/>
      <c r="G32" s="26"/>
      <c r="H32" s="26"/>
      <c r="I32" s="26"/>
      <c r="J32" s="26"/>
      <c r="K32" s="244"/>
    </row>
    <row r="33" spans="1:11" ht="30.75" thickBot="1" x14ac:dyDescent="0.45">
      <c r="A33" s="243"/>
      <c r="B33" s="250" t="s">
        <v>116</v>
      </c>
      <c r="C33" s="251"/>
      <c r="D33" s="252">
        <f>(((1+B14+B9+B22))*(1+B5)*(1+B18))/(1-(C28+E28+G28+C30))-1</f>
        <v>0.2881986483454233</v>
      </c>
      <c r="E33" s="26"/>
      <c r="F33" s="26"/>
      <c r="G33" s="26"/>
      <c r="H33" s="26"/>
      <c r="I33" s="26"/>
      <c r="J33" s="26"/>
      <c r="K33" s="244"/>
    </row>
    <row r="34" spans="1:11" x14ac:dyDescent="0.25">
      <c r="A34" s="243"/>
      <c r="B34" s="26"/>
      <c r="C34" s="26"/>
      <c r="D34" s="26"/>
      <c r="E34" s="26"/>
      <c r="F34" s="26"/>
      <c r="G34" s="26"/>
      <c r="H34" s="26"/>
      <c r="I34" s="26"/>
      <c r="J34" s="26"/>
      <c r="K34" s="244"/>
    </row>
    <row r="35" spans="1:11" ht="15.75" thickBot="1" x14ac:dyDescent="0.3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5"/>
    </row>
    <row r="36" spans="1:11" ht="15.75" thickTop="1" x14ac:dyDescent="0.25"/>
  </sheetData>
  <mergeCells count="5">
    <mergeCell ref="E6:I6"/>
    <mergeCell ref="E7:I7"/>
    <mergeCell ref="E8:I8"/>
    <mergeCell ref="E9:I9"/>
    <mergeCell ref="A1:K2"/>
  </mergeCells>
  <conditionalFormatting sqref="C29:C35">
    <cfRule type="cellIs" dxfId="1" priority="1" stopIfTrue="1" operator="notEqual">
      <formula>"ok"</formula>
    </cfRule>
  </conditionalFormatting>
  <conditionalFormatting sqref="J21:J26">
    <cfRule type="cellIs" dxfId="0" priority="2" stopIfTrue="1" operator="notBetween">
      <formula>D21</formula>
      <formula>G21</formula>
    </cfRule>
  </conditionalFormatting>
  <dataValidations disablePrompts="1" count="1">
    <dataValidation allowBlank="1" showInputMessage="1" showErrorMessage="1" promptTitle="Encargos sociais" prompt="Para encargos sociais desonerados usar 2%." sqref="J27"/>
  </dataValidations>
  <pageMargins left="0.511811024" right="0.511811024" top="0.78740157499999996" bottom="0.78740157499999996" header="0.31496062000000002" footer="0.31496062000000002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CÂMARA MUNICIPAL</vt:lpstr>
      <vt:lpstr>CRONOGRAMA FISICO-FINANCEIRO</vt:lpstr>
      <vt:lpstr>BDI</vt:lpstr>
      <vt:lpstr>BDI!Area_de_impressao</vt:lpstr>
      <vt:lpstr>'PLANILHA CÂMARA MUNICIPAL'!Area_de_impressao</vt:lpstr>
      <vt:lpstr>'PLANILHA CÂMARA MUNICIPAL'!Titulos_de_impressao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</dc:creator>
  <cp:lastModifiedBy>Usuário do Windows</cp:lastModifiedBy>
  <cp:lastPrinted>2022-03-29T17:13:18Z</cp:lastPrinted>
  <dcterms:created xsi:type="dcterms:W3CDTF">2018-03-05T14:15:54Z</dcterms:created>
  <dcterms:modified xsi:type="dcterms:W3CDTF">2022-03-29T17:30:23Z</dcterms:modified>
</cp:coreProperties>
</file>